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ilandics.eszter\Documents\TESTÜLETI ÜLÉSEK\Kisbodak\2025.01.27\"/>
    </mc:Choice>
  </mc:AlternateContent>
  <xr:revisionPtr revIDLastSave="0" documentId="8_{58E6588C-CDC3-4ACE-8C39-DCAC54553046}" xr6:coauthVersionLast="36" xr6:coauthVersionMax="36" xr10:uidLastSave="{00000000-0000-0000-0000-000000000000}"/>
  <bookViews>
    <workbookView xWindow="0" yWindow="0" windowWidth="23040" windowHeight="8940" firstSheet="5" activeTab="11" xr2:uid="{00000000-000D-0000-FFFF-FFFF00000000}"/>
  </bookViews>
  <sheets>
    <sheet name="közüzem" sheetId="2" r:id="rId1"/>
    <sheet name="karbantartás" sheetId="3" r:id="rId2"/>
    <sheet name="egyéb szolgáltatás" sheetId="4" r:id="rId3"/>
    <sheet name="kommunikációs szolg., internet" sheetId="5" r:id="rId4"/>
    <sheet name="üzemeltetési anyag" sheetId="6" r:id="rId5"/>
    <sheet name="átadott pénz" sheetId="7" r:id="rId6"/>
    <sheet name="dologi, földhaszn.díj" sheetId="8" r:id="rId7"/>
    <sheet name="tárgyi eszk. , felújítás" sheetId="9" r:id="rId8"/>
    <sheet name="ÁFA" sheetId="10" r:id="rId9"/>
    <sheet name="támogatás 2025 Ebr" sheetId="12" r:id="rId10"/>
    <sheet name="Költségvetés tervezet 2025" sheetId="13" r:id="rId11"/>
    <sheet name="Munka1" sheetId="14" r:id="rId12"/>
    <sheet name="Maradvány" sheetId="15" r:id="rId13"/>
  </sheets>
  <calcPr calcId="191029"/>
</workbook>
</file>

<file path=xl/calcChain.xml><?xml version="1.0" encoding="utf-8"?>
<calcChain xmlns="http://schemas.openxmlformats.org/spreadsheetml/2006/main">
  <c r="E255" i="13" l="1"/>
  <c r="E256" i="13" s="1"/>
  <c r="E245" i="13"/>
  <c r="E243" i="13"/>
  <c r="E235" i="13"/>
  <c r="E236" i="13" s="1"/>
  <c r="E230" i="13"/>
  <c r="E200" i="13"/>
  <c r="D200" i="13"/>
  <c r="E185" i="13"/>
  <c r="E145" i="13"/>
  <c r="E125" i="13"/>
  <c r="E129" i="13" s="1"/>
  <c r="D259" i="14"/>
  <c r="D243" i="14"/>
  <c r="D228" i="14"/>
  <c r="D229" i="14" s="1"/>
  <c r="D64" i="14" s="1"/>
  <c r="D216" i="14"/>
  <c r="D173" i="14"/>
  <c r="D152" i="14"/>
  <c r="D101" i="14"/>
  <c r="D102" i="14"/>
  <c r="D132" i="14"/>
  <c r="D114" i="14"/>
  <c r="D116" i="14" s="1"/>
  <c r="D57" i="14" s="1"/>
  <c r="D208" i="14"/>
  <c r="D209" i="14" s="1"/>
  <c r="D62" i="14" s="1"/>
  <c r="D172" i="14"/>
  <c r="D174" i="14" s="1"/>
  <c r="D218" i="14"/>
  <c r="E281" i="13"/>
  <c r="E289" i="13" s="1"/>
  <c r="E261" i="13"/>
  <c r="E271" i="13" s="1"/>
  <c r="E156" i="13"/>
  <c r="E166" i="13" s="1"/>
  <c r="E137" i="13"/>
  <c r="E89" i="13"/>
  <c r="E114" i="13" s="1"/>
  <c r="E77" i="13" s="1"/>
  <c r="E52" i="13"/>
  <c r="E43" i="13"/>
  <c r="D42" i="14"/>
  <c r="D67" i="14"/>
  <c r="D254" i="14"/>
  <c r="D234" i="14"/>
  <c r="D203" i="14"/>
  <c r="D61" i="14" s="1"/>
  <c r="D143" i="14"/>
  <c r="D80" i="14"/>
  <c r="D109" i="14"/>
  <c r="D56" i="14" s="1"/>
  <c r="D124" i="14"/>
  <c r="D27" i="14"/>
  <c r="D9" i="14"/>
  <c r="D19" i="14" s="1"/>
  <c r="E25" i="13"/>
  <c r="E17" i="13"/>
  <c r="D300" i="13"/>
  <c r="D74" i="13" s="1"/>
  <c r="D288" i="13"/>
  <c r="D287" i="13"/>
  <c r="D281" i="13"/>
  <c r="D270" i="13"/>
  <c r="D261" i="13"/>
  <c r="D255" i="13"/>
  <c r="D256" i="13" s="1"/>
  <c r="D70" i="13" s="1"/>
  <c r="D243" i="13"/>
  <c r="D246" i="13" s="1"/>
  <c r="D69" i="13" s="1"/>
  <c r="D235" i="13"/>
  <c r="D236" i="13" s="1"/>
  <c r="D68" i="13" s="1"/>
  <c r="D230" i="13"/>
  <c r="D67" i="13" s="1"/>
  <c r="D195" i="13"/>
  <c r="D189" i="13"/>
  <c r="D187" i="13"/>
  <c r="D185" i="13"/>
  <c r="D179" i="13"/>
  <c r="D165" i="13"/>
  <c r="D156" i="13"/>
  <c r="D145" i="13"/>
  <c r="D137" i="13"/>
  <c r="D125" i="13"/>
  <c r="D129" i="13" s="1"/>
  <c r="D62" i="13" s="1"/>
  <c r="D113" i="13"/>
  <c r="D112" i="13"/>
  <c r="D88" i="13"/>
  <c r="D89" i="13" s="1"/>
  <c r="D61" i="13"/>
  <c r="D52" i="13"/>
  <c r="D43" i="13"/>
  <c r="D25" i="13"/>
  <c r="D4" i="13"/>
  <c r="E201" i="13" l="1"/>
  <c r="E146" i="13"/>
  <c r="E246" i="13"/>
  <c r="E54" i="13"/>
  <c r="D260" i="14"/>
  <c r="D66" i="14" s="1"/>
  <c r="D219" i="14"/>
  <c r="D63" i="14" s="1"/>
  <c r="D244" i="14"/>
  <c r="D65" i="14" s="1"/>
  <c r="D153" i="14"/>
  <c r="D59" i="14" s="1"/>
  <c r="D133" i="14"/>
  <c r="D58" i="14" s="1"/>
  <c r="D103" i="14"/>
  <c r="D55" i="14" s="1"/>
  <c r="D60" i="14"/>
  <c r="D5" i="14"/>
  <c r="D146" i="13"/>
  <c r="D63" i="13" s="1"/>
  <c r="D271" i="13"/>
  <c r="D71" i="13" s="1"/>
  <c r="E4" i="13"/>
  <c r="D114" i="13"/>
  <c r="D60" i="13" s="1"/>
  <c r="D17" i="13"/>
  <c r="D54" i="13" s="1"/>
  <c r="D201" i="13"/>
  <c r="D66" i="13" s="1"/>
  <c r="D289" i="13"/>
  <c r="D73" i="13" s="1"/>
  <c r="D166" i="13"/>
  <c r="D65" i="13" s="1"/>
  <c r="D70" i="14" l="1"/>
  <c r="G15" i="9"/>
  <c r="H15" i="9" s="1"/>
  <c r="G16" i="9"/>
  <c r="H16" i="9" s="1"/>
  <c r="G17" i="9"/>
  <c r="H17" i="9" s="1"/>
  <c r="G18" i="9"/>
  <c r="H18" i="9" s="1"/>
  <c r="G19" i="9"/>
  <c r="H19" i="9" s="1"/>
  <c r="G5" i="9"/>
  <c r="H5" i="9" s="1"/>
  <c r="F7" i="8"/>
  <c r="H5" i="8"/>
  <c r="G5" i="8"/>
  <c r="F28" i="7"/>
  <c r="H30" i="6"/>
  <c r="G30" i="6"/>
  <c r="G29" i="6"/>
  <c r="H29" i="6" s="1"/>
  <c r="G50" i="6"/>
  <c r="H50" i="6" s="1"/>
  <c r="G38" i="6"/>
  <c r="H38" i="6" s="1"/>
  <c r="H44" i="6"/>
  <c r="H41" i="6"/>
  <c r="G43" i="6"/>
  <c r="H43" i="6" s="1"/>
  <c r="G45" i="6"/>
  <c r="H45" i="6" s="1"/>
  <c r="G46" i="6"/>
  <c r="H46" i="6" s="1"/>
  <c r="G47" i="6"/>
  <c r="H47" i="6" s="1"/>
  <c r="G21" i="6"/>
  <c r="H21" i="6" s="1"/>
  <c r="G10" i="6"/>
  <c r="H10" i="6" s="1"/>
  <c r="G11" i="6"/>
  <c r="H11" i="6" s="1"/>
  <c r="G12" i="6"/>
  <c r="H12" i="6" s="1"/>
  <c r="G5" i="6"/>
  <c r="H5" i="6" s="1"/>
  <c r="G4" i="6"/>
  <c r="H4" i="6" s="1"/>
  <c r="G40" i="6"/>
  <c r="H40" i="6" s="1"/>
  <c r="F19" i="5"/>
  <c r="H12" i="5"/>
  <c r="G13" i="5"/>
  <c r="H13" i="5" s="1"/>
  <c r="G14" i="5"/>
  <c r="H14" i="5" s="1"/>
  <c r="H15" i="5"/>
  <c r="H16" i="5"/>
  <c r="G17" i="5"/>
  <c r="H17" i="5" s="1"/>
  <c r="H61" i="4"/>
  <c r="H60" i="4"/>
  <c r="H58" i="4"/>
  <c r="G57" i="4"/>
  <c r="H57" i="4" s="1"/>
  <c r="G48" i="4"/>
  <c r="H48" i="4" s="1"/>
  <c r="H50" i="4"/>
  <c r="H52" i="4"/>
  <c r="H53" i="4"/>
  <c r="H54" i="4"/>
  <c r="G51" i="4"/>
  <c r="H51" i="4" s="1"/>
  <c r="G54" i="4"/>
  <c r="G55" i="4"/>
  <c r="H55" i="4" s="1"/>
  <c r="G45" i="4"/>
  <c r="H45" i="4" s="1"/>
  <c r="H34" i="4"/>
  <c r="H40" i="4"/>
  <c r="H41" i="4"/>
  <c r="G35" i="4"/>
  <c r="H35" i="4" s="1"/>
  <c r="G36" i="4"/>
  <c r="H36" i="4" s="1"/>
  <c r="G37" i="4"/>
  <c r="H37" i="4" s="1"/>
  <c r="G38" i="4"/>
  <c r="H38" i="4" s="1"/>
  <c r="G39" i="4"/>
  <c r="H39" i="4" s="1"/>
  <c r="G32" i="4"/>
  <c r="H32" i="4" s="1"/>
  <c r="G25" i="4"/>
  <c r="H25" i="4" s="1"/>
  <c r="G26" i="4"/>
  <c r="H26" i="4" s="1"/>
  <c r="H22" i="4"/>
  <c r="H23" i="4"/>
  <c r="G21" i="4"/>
  <c r="H21" i="4" s="1"/>
  <c r="G24" i="4"/>
  <c r="H24" i="4" s="1"/>
  <c r="H19" i="4"/>
  <c r="G20" i="4"/>
  <c r="H20" i="4" s="1"/>
  <c r="H15" i="4"/>
  <c r="H16" i="4"/>
  <c r="G11" i="4"/>
  <c r="H11" i="4" s="1"/>
  <c r="H12" i="4"/>
  <c r="H13" i="4"/>
  <c r="G14" i="4"/>
  <c r="H14" i="4" s="1"/>
  <c r="H8" i="4"/>
  <c r="H9" i="4"/>
  <c r="G10" i="4"/>
  <c r="H10" i="4" s="1"/>
  <c r="G7" i="4"/>
  <c r="H7" i="4" s="1"/>
  <c r="F33" i="3"/>
  <c r="G17" i="3"/>
  <c r="H17" i="3" s="1"/>
  <c r="H11" i="3"/>
  <c r="H13" i="3"/>
  <c r="H14" i="3"/>
  <c r="H15" i="3"/>
  <c r="G9" i="3"/>
  <c r="G10" i="3"/>
  <c r="H10" i="3" s="1"/>
  <c r="G11" i="3"/>
  <c r="G12" i="3"/>
  <c r="H12" i="3" s="1"/>
  <c r="G15" i="3"/>
  <c r="H22" i="3"/>
  <c r="G23" i="3"/>
  <c r="H23" i="3" s="1"/>
  <c r="G25" i="3"/>
  <c r="H25" i="3" s="1"/>
  <c r="H26" i="3"/>
  <c r="H27" i="3"/>
  <c r="H28" i="3"/>
  <c r="G29" i="3"/>
  <c r="H29" i="3" s="1"/>
  <c r="H30" i="3"/>
  <c r="H31" i="3"/>
  <c r="G21" i="3"/>
  <c r="H21" i="3" s="1"/>
  <c r="G19" i="3"/>
  <c r="H19" i="3" s="1"/>
  <c r="H31" i="2"/>
  <c r="G30" i="2"/>
  <c r="H30" i="2" s="1"/>
  <c r="H28" i="2"/>
  <c r="G29" i="2"/>
  <c r="H29" i="2" s="1"/>
  <c r="G14" i="9"/>
  <c r="H14" i="9" s="1"/>
  <c r="H13" i="9"/>
  <c r="G4" i="9"/>
  <c r="H4" i="9" s="1"/>
  <c r="H16" i="8"/>
  <c r="H4" i="8"/>
  <c r="H16" i="7"/>
  <c r="H14" i="7"/>
  <c r="H12" i="7"/>
  <c r="H11" i="7"/>
  <c r="H10" i="7"/>
  <c r="H8" i="7"/>
  <c r="H6" i="7"/>
  <c r="H4" i="7"/>
  <c r="G37" i="6"/>
  <c r="H37" i="6" s="1"/>
  <c r="G36" i="6"/>
  <c r="H36" i="6" s="1"/>
  <c r="G35" i="6"/>
  <c r="H35" i="6" s="1"/>
  <c r="G34" i="6"/>
  <c r="H34" i="6" s="1"/>
  <c r="G33" i="6"/>
  <c r="H33" i="6" s="1"/>
  <c r="G28" i="6"/>
  <c r="H28" i="6" s="1"/>
  <c r="G25" i="6"/>
  <c r="H25" i="6" s="1"/>
  <c r="G24" i="6"/>
  <c r="H24" i="6" s="1"/>
  <c r="G23" i="6"/>
  <c r="H23" i="6" s="1"/>
  <c r="G22" i="6"/>
  <c r="H22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H14" i="6"/>
  <c r="G9" i="6"/>
  <c r="H9" i="6" s="1"/>
  <c r="G8" i="6"/>
  <c r="H8" i="6" s="1"/>
  <c r="G7" i="6"/>
  <c r="H7" i="6" s="1"/>
  <c r="G11" i="5"/>
  <c r="H11" i="5" s="1"/>
  <c r="H10" i="5"/>
  <c r="G3" i="5"/>
  <c r="H3" i="5" s="1"/>
  <c r="G49" i="4"/>
  <c r="H49" i="4" s="1"/>
  <c r="G47" i="4"/>
  <c r="H47" i="4" s="1"/>
  <c r="G33" i="4"/>
  <c r="H33" i="4" s="1"/>
  <c r="H30" i="4"/>
  <c r="G28" i="4"/>
  <c r="H28" i="4" s="1"/>
  <c r="G18" i="4"/>
  <c r="H18" i="4" s="1"/>
  <c r="H17" i="4"/>
  <c r="G6" i="4"/>
  <c r="H6" i="4" s="1"/>
  <c r="G5" i="4"/>
  <c r="H5" i="4" s="1"/>
  <c r="H4" i="4"/>
  <c r="H9" i="3"/>
  <c r="G7" i="3"/>
  <c r="H7" i="3" s="1"/>
  <c r="G6" i="3"/>
  <c r="H6" i="3" s="1"/>
  <c r="G4" i="3"/>
  <c r="H4" i="3" s="1"/>
  <c r="F32" i="2"/>
  <c r="G27" i="2"/>
  <c r="H27" i="2" s="1"/>
  <c r="H25" i="2"/>
  <c r="G26" i="2"/>
  <c r="H26" i="2" s="1"/>
  <c r="G24" i="2"/>
  <c r="H24" i="2" s="1"/>
  <c r="F22" i="2"/>
  <c r="I33" i="2" s="1"/>
  <c r="G21" i="2"/>
  <c r="H21" i="2" s="1"/>
  <c r="G20" i="2"/>
  <c r="H20" i="2" s="1"/>
  <c r="G17" i="2"/>
  <c r="H17" i="2" s="1"/>
  <c r="G16" i="2"/>
  <c r="H16" i="2" s="1"/>
  <c r="G15" i="2"/>
  <c r="H15" i="2" s="1"/>
  <c r="G14" i="2"/>
  <c r="H14" i="2" s="1"/>
  <c r="G13" i="2"/>
  <c r="H13" i="2" s="1"/>
  <c r="D47" i="14"/>
  <c r="D49" i="14" s="1"/>
  <c r="E46" i="14" l="1"/>
</calcChain>
</file>

<file path=xl/sharedStrings.xml><?xml version="1.0" encoding="utf-8"?>
<sst xmlns="http://schemas.openxmlformats.org/spreadsheetml/2006/main" count="1461" uniqueCount="668">
  <si>
    <t>üzemanyag</t>
  </si>
  <si>
    <t>05312 üzemeltetési anyag</t>
  </si>
  <si>
    <t>011130</t>
  </si>
  <si>
    <t>013320</t>
  </si>
  <si>
    <t>013320 temető</t>
  </si>
  <si>
    <t>függönyök, polcok ravatalozó</t>
  </si>
  <si>
    <t>066010</t>
  </si>
  <si>
    <t>ebből:</t>
  </si>
  <si>
    <t>munkaruha</t>
  </si>
  <si>
    <t>szerszámok</t>
  </si>
  <si>
    <t>Partner neve</t>
  </si>
  <si>
    <t>beszerzés jogcíme</t>
  </si>
  <si>
    <t>Áfa kategória</t>
  </si>
  <si>
    <t>Nettó</t>
  </si>
  <si>
    <t>Áfa</t>
  </si>
  <si>
    <t>Bruttó</t>
  </si>
  <si>
    <t>cofog</t>
  </si>
  <si>
    <t>fők</t>
  </si>
  <si>
    <t>főkönyv</t>
  </si>
  <si>
    <t>Aqua Szolg. Kft</t>
  </si>
  <si>
    <t>vízdíjak</t>
  </si>
  <si>
    <t>053314</t>
  </si>
  <si>
    <t>066020</t>
  </si>
  <si>
    <t>072111</t>
  </si>
  <si>
    <t>082092</t>
  </si>
  <si>
    <t>MVM</t>
  </si>
  <si>
    <t>földgázdíj</t>
  </si>
  <si>
    <t>053312</t>
  </si>
  <si>
    <t>053313</t>
  </si>
  <si>
    <t>Audax</t>
  </si>
  <si>
    <t>közvilágítás</t>
  </si>
  <si>
    <t>064010</t>
  </si>
  <si>
    <t>ÁHK</t>
  </si>
  <si>
    <t>áramdíj</t>
  </si>
  <si>
    <t>05334</t>
  </si>
  <si>
    <t>audax</t>
  </si>
  <si>
    <t>közvilágítás aktív elem karbantart.</t>
  </si>
  <si>
    <t>AAM</t>
  </si>
  <si>
    <t>05337</t>
  </si>
  <si>
    <t>MBH Bank</t>
  </si>
  <si>
    <t>bankktg</t>
  </si>
  <si>
    <t>Archion Stúdió Bt.</t>
  </si>
  <si>
    <t>Települési rend.mód.</t>
  </si>
  <si>
    <t>Atlantisz Sé Kft.</t>
  </si>
  <si>
    <t>Tűzvédelmi szolgáltatás</t>
  </si>
  <si>
    <t>Gyürü Péter</t>
  </si>
  <si>
    <t>Belső ellenőrzés</t>
  </si>
  <si>
    <t>HIR-SAT 2000 KFT.</t>
  </si>
  <si>
    <t>KÁBELNET</t>
  </si>
  <si>
    <t>MOHU MOL Hulladékgazdálkodási Zrt.</t>
  </si>
  <si>
    <t xml:space="preserve">hulladék szállítás </t>
  </si>
  <si>
    <t>Püski Községi Önkormányzat</t>
  </si>
  <si>
    <t>Gyermekorvosi feladatok</t>
  </si>
  <si>
    <t>hulladék szállítás</t>
  </si>
  <si>
    <t>Trófea Vendéglő és Tekéző</t>
  </si>
  <si>
    <t>terembérlet</t>
  </si>
  <si>
    <t>05322</t>
  </si>
  <si>
    <t>Darnózseli Közös Önkormányzati Hivatal</t>
  </si>
  <si>
    <t>Telefondíj tovább számlázása</t>
  </si>
  <si>
    <t>3 negyedév</t>
  </si>
  <si>
    <t>05321</t>
  </si>
  <si>
    <t>05312</t>
  </si>
  <si>
    <t>Kellei Kereskedőház Kft.</t>
  </si>
  <si>
    <t>Munkaruha</t>
  </si>
  <si>
    <t>FLEX-FÉNY HEGT.ÉS SZ.K.KFT</t>
  </si>
  <si>
    <t>FAMILY -FRISS KFT</t>
  </si>
  <si>
    <t>tisztítószer</t>
  </si>
  <si>
    <t>05506</t>
  </si>
  <si>
    <t>018030</t>
  </si>
  <si>
    <t>Nemzeti Kultúrális Támogatáskezelő</t>
  </si>
  <si>
    <t xml:space="preserve">Bursa Hungarica </t>
  </si>
  <si>
    <t>Darnózseli községi Önkormányzat</t>
  </si>
  <si>
    <t>Közös hivatal támogatása</t>
  </si>
  <si>
    <t>Felújítási Alap</t>
  </si>
  <si>
    <t>Mosonmagyaróvár Térségi Társulás</t>
  </si>
  <si>
    <t>2024-ben keletkezett hiány finanszírozása</t>
  </si>
  <si>
    <t>Gyermekjóléti szolg. támogatása</t>
  </si>
  <si>
    <t>Intézmények működésének tám.,</t>
  </si>
  <si>
    <t>Támogatási célú hj.</t>
  </si>
  <si>
    <t>Társulási díj</t>
  </si>
  <si>
    <t>Szigetköz-Mosoni-sík Leader Egyesület</t>
  </si>
  <si>
    <t>tagdíj</t>
  </si>
  <si>
    <t>Mosonmagyaróvár Vizitársulat</t>
  </si>
  <si>
    <t>05333</t>
  </si>
  <si>
    <t>Magyar Államkincstár</t>
  </si>
  <si>
    <t>05355</t>
  </si>
  <si>
    <t>kerekítési különbözet</t>
  </si>
  <si>
    <t>0564</t>
  </si>
  <si>
    <t>0571</t>
  </si>
  <si>
    <t>05351</t>
  </si>
  <si>
    <t>végkielégítés</t>
  </si>
  <si>
    <t>Településüzemeltetés - zöldterület-gazdálkodás támogatása</t>
  </si>
  <si>
    <t>Jogcím</t>
  </si>
  <si>
    <t>Forint</t>
  </si>
  <si>
    <t>Településüzemeltetés - közvilágítás üzemeltetési támogatása</t>
  </si>
  <si>
    <t>Településüzemeltetés - köztemető támogatása</t>
  </si>
  <si>
    <t>Településüzemeltetés - közutak támogatása</t>
  </si>
  <si>
    <t>Egyéb önkormányzati feladatok támogatása</t>
  </si>
  <si>
    <t>A települési önkormányzatok szociális és gyermekjóléti feladatainak egyéb támogatása</t>
  </si>
  <si>
    <t>Települési önkormányzatok egyes kulturális feladatainak támogatása</t>
  </si>
  <si>
    <t>Támogatás összege Ebr</t>
  </si>
  <si>
    <t>Település-üzemeltetéshez kapcsolódó feladatellátás támogatása</t>
  </si>
  <si>
    <t>B111</t>
  </si>
  <si>
    <t>B115</t>
  </si>
  <si>
    <t>B1131</t>
  </si>
  <si>
    <t>B114</t>
  </si>
  <si>
    <t>Összesen:</t>
  </si>
  <si>
    <t>II. Helyi adók</t>
  </si>
  <si>
    <t>B34</t>
  </si>
  <si>
    <t>Pótlék, bírság</t>
  </si>
  <si>
    <t>B36</t>
  </si>
  <si>
    <t>Helyi adók összesen:</t>
  </si>
  <si>
    <t>B404</t>
  </si>
  <si>
    <t xml:space="preserve">Esküvői hozzájárulás </t>
  </si>
  <si>
    <t>temetkezési vállalatok befizetett díjai</t>
  </si>
  <si>
    <t>B402</t>
  </si>
  <si>
    <t>Összesen</t>
  </si>
  <si>
    <t>Köztemető-fenntartás és működtetés</t>
  </si>
  <si>
    <t>Tartalék</t>
  </si>
  <si>
    <t>Kiadások összesen:</t>
  </si>
  <si>
    <t>K22</t>
  </si>
  <si>
    <t>K123</t>
  </si>
  <si>
    <t>összesen:</t>
  </si>
  <si>
    <t>K312</t>
  </si>
  <si>
    <t>K322</t>
  </si>
  <si>
    <t>K321</t>
  </si>
  <si>
    <t>K334</t>
  </si>
  <si>
    <t>K337</t>
  </si>
  <si>
    <t>K355</t>
  </si>
  <si>
    <t>K351</t>
  </si>
  <si>
    <t>K331</t>
  </si>
  <si>
    <t>K1101</t>
  </si>
  <si>
    <t>Bérek és egyéb juttatások összesen</t>
  </si>
  <si>
    <t>K333</t>
  </si>
  <si>
    <t xml:space="preserve">Előzetesen felszámított általános forgalmi adó  27 % </t>
  </si>
  <si>
    <t>összesen</t>
  </si>
  <si>
    <t>K506</t>
  </si>
  <si>
    <t xml:space="preserve">összesen: </t>
  </si>
  <si>
    <t>Hajtó, és kenőanyagok</t>
  </si>
  <si>
    <t>Víz,- és csatornadíjak (közkút)</t>
  </si>
  <si>
    <t xml:space="preserve">Előzetesen felszámított általános forgalmi adó 27 % </t>
  </si>
  <si>
    <t>Települési önkormányzatok szociális feladatainak finanszírozása 107060</t>
  </si>
  <si>
    <t>K48</t>
  </si>
  <si>
    <t>Temetési  segély (20.000 Ft/fő)</t>
  </si>
  <si>
    <t>013350</t>
  </si>
  <si>
    <t>*</t>
  </si>
  <si>
    <t>Silver-Region Korlátolt Felelősségű Társaság</t>
  </si>
  <si>
    <t>Emelőkosaras autó bérbeadása</t>
  </si>
  <si>
    <t>045160</t>
  </si>
  <si>
    <t>Olasz-Univerzális Kft.</t>
  </si>
  <si>
    <t>Kisbodak,14. Hrsz-ú közterületen lévő fák kivágása kosaras k</t>
  </si>
  <si>
    <t>Nagy Sándor</t>
  </si>
  <si>
    <t>Kiszáradt fa kivágása ipari alpintechnikával</t>
  </si>
  <si>
    <t>Kolina Szolgáltató Bt.</t>
  </si>
  <si>
    <t>Béke utca útalap készítése kavicsozásra</t>
  </si>
  <si>
    <t>Ceccato Ágdaráló javítása , alkatrész számla szerint</t>
  </si>
  <si>
    <t>Stihl láncfűrész javítás, alkatrész</t>
  </si>
  <si>
    <t>Báger-Berger Kft.</t>
  </si>
  <si>
    <t>Játszóvár homokozása ütéscsillapítás végett</t>
  </si>
  <si>
    <t>Zsohár és Társa Kft.</t>
  </si>
  <si>
    <t>Kisbodak közterein alaptest betonozása</t>
  </si>
  <si>
    <t>Szivattyú-Forrás Kft.</t>
  </si>
  <si>
    <t>Németh Gábor</t>
  </si>
  <si>
    <t>Horváth János</t>
  </si>
  <si>
    <t>Kobli Lajos</t>
  </si>
  <si>
    <t>szivattyú</t>
  </si>
  <si>
    <t>ifjúsági apartmanban mosdókagyló és mosogatószekrény beépíté</t>
  </si>
  <si>
    <t>vízelvezető árkok ,átereszek tisztítása kézi és gépi munkáva</t>
  </si>
  <si>
    <t>gázkazánok éves karbantartása</t>
  </si>
  <si>
    <t>Kisbodak faluházban fűtés javítás</t>
  </si>
  <si>
    <t>szaniter,csaptelep szerelés, orvosi rendelő, hivatal</t>
  </si>
  <si>
    <t>107055</t>
  </si>
  <si>
    <t>CarNet FOR-TOP Kft.</t>
  </si>
  <si>
    <t>Madarász Márk</t>
  </si>
  <si>
    <t>Cseh Vilmos Autószervíz Kft</t>
  </si>
  <si>
    <t>Tóth József e.v.</t>
  </si>
  <si>
    <t>Falubusz karbantartás</t>
  </si>
  <si>
    <t>Kerék csere</t>
  </si>
  <si>
    <t>defekt javítás</t>
  </si>
  <si>
    <t>Műszaki átvizsgálás  SID138</t>
  </si>
  <si>
    <t>Téli gumi csere</t>
  </si>
  <si>
    <t>Kerékpár javítás falugondnok</t>
  </si>
  <si>
    <t>27%</t>
  </si>
  <si>
    <t xml:space="preserve">ÁFA </t>
  </si>
  <si>
    <t>Csigó András</t>
  </si>
  <si>
    <t>műszaki</t>
  </si>
  <si>
    <t>Danuta és Társa Orvosi Bt.</t>
  </si>
  <si>
    <t>Fogászati ügyeleti éves díj</t>
  </si>
  <si>
    <t>Divós József e.v.</t>
  </si>
  <si>
    <t>Kisbodak tájegységi és helyi értékei kisfilmen a HUNG-2024/1</t>
  </si>
  <si>
    <t>Dr. Bertalan Tamás</t>
  </si>
  <si>
    <t>Áthárított költség, tulajdoni lap</t>
  </si>
  <si>
    <t>Dubi Árpád</t>
  </si>
  <si>
    <t>Plakát, logó tervezés</t>
  </si>
  <si>
    <t>Duskievicz Rudolfné</t>
  </si>
  <si>
    <t>Levél feladás</t>
  </si>
  <si>
    <t>Építési és Közlekedési Minisztérium</t>
  </si>
  <si>
    <t>időszakos műszaki vizsga</t>
  </si>
  <si>
    <t>Greencomp Kereskedelmi és Szolgáltató Bt.</t>
  </si>
  <si>
    <t>ÉDUVIZIG működési terület</t>
  </si>
  <si>
    <t>Földhivatali díj</t>
  </si>
  <si>
    <t>GYMS MEGYEI KORMHIV.FÖLDHIVATAL</t>
  </si>
  <si>
    <t>Győr-Moson-Sopron Megyei Kormányhivatal</t>
  </si>
  <si>
    <t>szakhatósági díj</t>
  </si>
  <si>
    <t>HE-PI GEO Kft.</t>
  </si>
  <si>
    <t>elekfelmérés, Kisbodak 24,25/1 hrsz</t>
  </si>
  <si>
    <t>Kétüsz Kapuvár Kft</t>
  </si>
  <si>
    <t>Kéményseprés</t>
  </si>
  <si>
    <t>Lechner Nonprofit Kft.</t>
  </si>
  <si>
    <t>Kiss Lajos</t>
  </si>
  <si>
    <t>Klemencz Henrik</t>
  </si>
  <si>
    <t>Szorgalmi jog Kisbodak 21/1,21/2hrsz</t>
  </si>
  <si>
    <t>Informatikai hálózat konfigurálás</t>
  </si>
  <si>
    <t xml:space="preserve">KOZ852250026/12010,                </t>
  </si>
  <si>
    <t>Partner Design Kft.</t>
  </si>
  <si>
    <t>Mediaworks Hungary Zrt.</t>
  </si>
  <si>
    <t>MP Printing Solution Kft.</t>
  </si>
  <si>
    <t>MFP Támogatói tábla civil közösségitev.</t>
  </si>
  <si>
    <t>Térségi oldali keretes 1/4 fekvő oldal</t>
  </si>
  <si>
    <t>habosított PVC tábla A3; nyomtatás A3</t>
  </si>
  <si>
    <t>Generali Biztosító</t>
  </si>
  <si>
    <t xml:space="preserve">vagyonőr </t>
  </si>
  <si>
    <t>Hulladék szállítás</t>
  </si>
  <si>
    <t>Tízpróba Magyarország Kft.</t>
  </si>
  <si>
    <t>Pisztráng Kör Waldorf Természetvédő és Természetjáró Egyesület</t>
  </si>
  <si>
    <t>Takács Lászlóné</t>
  </si>
  <si>
    <t>Szarvas András e.v.</t>
  </si>
  <si>
    <t>BrandMax Hungary Kft.</t>
  </si>
  <si>
    <t>Korocz József</t>
  </si>
  <si>
    <t>Generali Biztosító Zrt.</t>
  </si>
  <si>
    <t>futballkapu, M-es -Classic 500+szállítási díj</t>
  </si>
  <si>
    <t>Kisbodaki "artézi kútrehebilitációjának vízépítési munkavégz</t>
  </si>
  <si>
    <t>Vízminőség vizsgálat</t>
  </si>
  <si>
    <t>Akáéckaró készítés</t>
  </si>
  <si>
    <t>Térkép Vízi Kultúrház logóval</t>
  </si>
  <si>
    <t>Sorszám: DK2024/00991,          Tábla készítése</t>
  </si>
  <si>
    <t>Építőanyag szállítás</t>
  </si>
  <si>
    <t>Bérleti díj</t>
  </si>
  <si>
    <t>202484199580, KGFB, Kötvény sz:94005002273567100</t>
  </si>
  <si>
    <t>082044</t>
  </si>
  <si>
    <t>Magyar Posta Zrt.</t>
  </si>
  <si>
    <t>classic golyóstoll+postaköltség</t>
  </si>
  <si>
    <t>Kárpáti István E.V. (kisadózó)</t>
  </si>
  <si>
    <t>Buzás Péter</t>
  </si>
  <si>
    <t>KAL-BEN Kft.</t>
  </si>
  <si>
    <t>Zsebcselek Csoport Vizuális Alkotó B.T</t>
  </si>
  <si>
    <t>Domonkos Péter</t>
  </si>
  <si>
    <t>Kósa Gábor e.v.</t>
  </si>
  <si>
    <t>Artisjus Magyar Szerzői Jogvédő Iroda Egyesület</t>
  </si>
  <si>
    <t>pingpongütő szett, háló, felnőtt vízicipő, szállítási díjak</t>
  </si>
  <si>
    <t>személyszállítás, Szigetközi kisvonat</t>
  </si>
  <si>
    <t>élőzenés előadás</t>
  </si>
  <si>
    <t>Fa játékok bérbeadása</t>
  </si>
  <si>
    <t>előadóművészet</t>
  </si>
  <si>
    <t>Egyéb szabadidős eszköz kölcsönzése és szállítása</t>
  </si>
  <si>
    <t>Terem bérleti díj</t>
  </si>
  <si>
    <t>műsoros előadás jogdíja</t>
  </si>
  <si>
    <t>086090</t>
  </si>
  <si>
    <t>AQUA Kft.</t>
  </si>
  <si>
    <t>Stoller Ibolya</t>
  </si>
  <si>
    <t>Gátőrház szennyvíz szállítás</t>
  </si>
  <si>
    <t>Vizitúra szolgáltatás</t>
  </si>
  <si>
    <t>202483955650,SID138 casco, 2024.09.10-2025.09.09</t>
  </si>
  <si>
    <t>202483955650,SID138 KGFB 2024.09.10-2025.09.09</t>
  </si>
  <si>
    <t>adsupra s.r.o.</t>
  </si>
  <si>
    <t>Mobilalkalmazás működtetése</t>
  </si>
  <si>
    <t>Alarm-Trade Kft.</t>
  </si>
  <si>
    <t>vállalati hipernet</t>
  </si>
  <si>
    <t>Borbényi András</t>
  </si>
  <si>
    <t>Számítógép és periféria javítás</t>
  </si>
  <si>
    <t>Kábelnet150</t>
  </si>
  <si>
    <t>Microsoft Magyarország</t>
  </si>
  <si>
    <t>Microsoft 365Family verzió</t>
  </si>
  <si>
    <t>NILTASOFT LIMITED</t>
  </si>
  <si>
    <t>avast cleanup primium 1 PC/ 1év</t>
  </si>
  <si>
    <t>Soft Development PL Spzoo</t>
  </si>
  <si>
    <t>Avast Ultimate 1 PC/1 Év</t>
  </si>
  <si>
    <t>Szigetköz.Net Kft.</t>
  </si>
  <si>
    <t xml:space="preserve">Web Domain fenntartás vizikultúrház </t>
  </si>
  <si>
    <t>Ledum Kamara SK s.r.o.</t>
  </si>
  <si>
    <t>Falutábla</t>
  </si>
  <si>
    <t>toner 5 db</t>
  </si>
  <si>
    <t>ÓVÁR-CHEM KERESKEDELMI</t>
  </si>
  <si>
    <t>P és G Benzinkút Kft.</t>
  </si>
  <si>
    <t>öntözőkanna 10 Liter zöld</t>
  </si>
  <si>
    <t>Élelmiszer ABC</t>
  </si>
  <si>
    <t>virágföld 50l</t>
  </si>
  <si>
    <t>GartenWelt Bt.</t>
  </si>
  <si>
    <t>Facsemeték vásárlása</t>
  </si>
  <si>
    <t>szegélynyíró damil, sbt</t>
  </si>
  <si>
    <t>Molnár Munkaruházat Kft</t>
  </si>
  <si>
    <t>Liszkai Virág kft</t>
  </si>
  <si>
    <t>Timár Gábor</t>
  </si>
  <si>
    <t>Egynyári virágpalánta</t>
  </si>
  <si>
    <t xml:space="preserve">Combi-Protec </t>
  </si>
  <si>
    <t>Domján Győző József e. v</t>
  </si>
  <si>
    <t>CSP Trade kft</t>
  </si>
  <si>
    <t>kulcsmásolás</t>
  </si>
  <si>
    <t>új porral oltók</t>
  </si>
  <si>
    <t>KRESZ táblák</t>
  </si>
  <si>
    <t>virágföld</t>
  </si>
  <si>
    <t>Flex-Fény Kft.</t>
  </si>
  <si>
    <t>szívócső garnitúra, szivattyúvezérlő, táskakompresszor</t>
  </si>
  <si>
    <t>Globusz Vagyonvédelmi és Szolgáltató Kft</t>
  </si>
  <si>
    <t>Hikvision Szereld Magad TurboHD Csomag</t>
  </si>
  <si>
    <t>Németh Péter</t>
  </si>
  <si>
    <t>cilinderbetét stb</t>
  </si>
  <si>
    <t>kiadvány, nyomtatás</t>
  </si>
  <si>
    <t>takarófólia, falfesték</t>
  </si>
  <si>
    <t>SHELL</t>
  </si>
  <si>
    <t xml:space="preserve">Greenman PURUS szennyvízkezetés,Homokos kavics </t>
  </si>
  <si>
    <t>Winkler Villamosság Kft</t>
  </si>
  <si>
    <t>Acélhuzal, multikapocs</t>
  </si>
  <si>
    <t>Radag Kft.</t>
  </si>
  <si>
    <t>Eu-Services Kft</t>
  </si>
  <si>
    <t>Dot-Compker Kft.</t>
  </si>
  <si>
    <t xml:space="preserve">Genotherm </t>
  </si>
  <si>
    <t>nyomtatóba patronok</t>
  </si>
  <si>
    <t>HP 953XL Multipack , Díjbekérő a 483494 számú megrendeléshez</t>
  </si>
  <si>
    <t>Laptopphoz alkatrész</t>
  </si>
  <si>
    <t>Pető Zsolt ev.</t>
  </si>
  <si>
    <t>TESCO GLOBAL ZRT</t>
  </si>
  <si>
    <t>ÉLELMISZER ABC</t>
  </si>
  <si>
    <t>naptár</t>
  </si>
  <si>
    <t>alufólia, papírtálca, szalvéta</t>
  </si>
  <si>
    <t>szemetes zsák, tisztítószer</t>
  </si>
  <si>
    <t>CCC HUNGARY SHOES KFT, New Yorker</t>
  </si>
  <si>
    <t xml:space="preserve">munkaruha </t>
  </si>
  <si>
    <t>Pergamen</t>
  </si>
  <si>
    <t>menetlevél</t>
  </si>
  <si>
    <t>Kisbodaki Horgászegyesület</t>
  </si>
  <si>
    <t>támogatás</t>
  </si>
  <si>
    <t>Hospice- Segítő Kéz Alapítvány</t>
  </si>
  <si>
    <t>Magyar Önkormányzatok Szövetsége</t>
  </si>
  <si>
    <t>MÖSZ 2024. évi tagdíj</t>
  </si>
  <si>
    <t>Szigetköz Natúrpark Egyesület</t>
  </si>
  <si>
    <t>Tagdíj 2024</t>
  </si>
  <si>
    <t>Észak-dunántúli Vízügyi Igazgatóság</t>
  </si>
  <si>
    <t>Épület és udvar bérlet Kisbodak 050/2hrsz 2821 m2 2024. év</t>
  </si>
  <si>
    <t>Területbérlet Kisbodak 050/7 HRSZ. 9600 m2  2024. év.</t>
  </si>
  <si>
    <t>JÁRÓKA RUDOLF SÁNDORNÉ EV.</t>
  </si>
  <si>
    <t xml:space="preserve">2 db napernyő </t>
  </si>
  <si>
    <t>Stinner Bádogos Kft</t>
  </si>
  <si>
    <t>Bernáth József e.v.</t>
  </si>
  <si>
    <t>Dzsungelország Kft.</t>
  </si>
  <si>
    <t>ACER KFT</t>
  </si>
  <si>
    <t>Varga Kivitelező Szolgáltató és Kereskedelmi KFT</t>
  </si>
  <si>
    <t>Hollóházi Invest Kft</t>
  </si>
  <si>
    <t>Horgászház bádogos munkái+anyag+munkadíj árajánlat és megren</t>
  </si>
  <si>
    <t>Kisbodak 072/10 hrsz-ú ingatlanon meglévő Szent Kristóf pihe</t>
  </si>
  <si>
    <t>Parképítés kivitelezés az Élhető települések-fejlesztések Ki</t>
  </si>
  <si>
    <t>Játszótéri eszköz gyártása,telepítése</t>
  </si>
  <si>
    <t>útépítés Kisbodak Szabadság utcában 14.hrsz</t>
  </si>
  <si>
    <t>Ütéscsillapító felület építése</t>
  </si>
  <si>
    <t>horgonyzott acél lámpaoszlop; MFP-ÖTIFB/2024 "Eszközbeszerzé</t>
  </si>
  <si>
    <t>066090</t>
  </si>
  <si>
    <t>1 125 800</t>
  </si>
  <si>
    <t>1 373 500</t>
  </si>
  <si>
    <t>Településüzemeltetés - közvilágítás alaptámogatása</t>
  </si>
  <si>
    <t>1 170 000</t>
  </si>
  <si>
    <t>475 405</t>
  </si>
  <si>
    <t>983 185</t>
  </si>
  <si>
    <t>6 600 000</t>
  </si>
  <si>
    <t>2 855 000</t>
  </si>
  <si>
    <t>2 270 000</t>
  </si>
  <si>
    <t>Falugondnoki szolg. Támogatása</t>
  </si>
  <si>
    <t>6 343 500</t>
  </si>
  <si>
    <t xml:space="preserve">I. Adatközlés adatai alapján a 2024. évre vonatkozó állami támogatás </t>
  </si>
  <si>
    <t>2024(385fő)</t>
  </si>
  <si>
    <t xml:space="preserve"> Zöldterület-gazdálkodással kapcsolatos feladatok</t>
  </si>
  <si>
    <t xml:space="preserve"> Közvilágítás üzemeltetés támogatása</t>
  </si>
  <si>
    <t>közvilágítás fenntartása</t>
  </si>
  <si>
    <t>Összesen közvilágítás fenntartásának támogatása</t>
  </si>
  <si>
    <t xml:space="preserve"> Köztemető fenntartásának támogatása</t>
  </si>
  <si>
    <t xml:space="preserve"> Közutak fenntartásának támogatása</t>
  </si>
  <si>
    <t xml:space="preserve"> Egyéb önkormányzati feladatok támogatása</t>
  </si>
  <si>
    <t>Polgármester illetményének támogatása</t>
  </si>
  <si>
    <t xml:space="preserve">Települési önkormányzatok szociális feladatainak egyéb támogatása </t>
  </si>
  <si>
    <t xml:space="preserve">Könyvtári és közművelődési feladatok támogatása </t>
  </si>
  <si>
    <t>kulturális feladatok bérjellegű támogatása</t>
  </si>
  <si>
    <t>Falugondnoki szolg. támogatása</t>
  </si>
  <si>
    <t>falugondnoki szolg. Garant. Bérmin. Emelés miatti kieg. Támog.</t>
  </si>
  <si>
    <t>Közfoglalkoztatotti bevétel 86.478/hó*2hó</t>
  </si>
  <si>
    <t>B1635</t>
  </si>
  <si>
    <t xml:space="preserve">Építményadó teljesítés </t>
  </si>
  <si>
    <t xml:space="preserve">Iparűzési adó  </t>
  </si>
  <si>
    <t>B351</t>
  </si>
  <si>
    <t xml:space="preserve">Kommunális adó </t>
  </si>
  <si>
    <t>Idegenforgalmi adó</t>
  </si>
  <si>
    <t>B355</t>
  </si>
  <si>
    <t>III. Saját bevételek 900020</t>
  </si>
  <si>
    <t xml:space="preserve">Igazgatási szolg. díjbevétel </t>
  </si>
  <si>
    <t xml:space="preserve">Sírhely megváltás díja </t>
  </si>
  <si>
    <t>viziló plusz</t>
  </si>
  <si>
    <t>földhasznonbérlet (Szunyog A.)</t>
  </si>
  <si>
    <t>Aqua vagyonkezelési díj</t>
  </si>
  <si>
    <t>óvodások szállítása 5000,-Ft/nap*78nap</t>
  </si>
  <si>
    <t>óvodások szállítása 3500,-Ft/nap áthúzódó</t>
  </si>
  <si>
    <t>Lakás bérleti díj 12hó*90.000,-Ft (Blázsovits Diána)</t>
  </si>
  <si>
    <t>kisbusz bérleti díj</t>
  </si>
  <si>
    <t>talajterhelési díj</t>
  </si>
  <si>
    <t xml:space="preserve">működési bevételek összesen: </t>
  </si>
  <si>
    <t xml:space="preserve">IV. Maradvány </t>
  </si>
  <si>
    <t>Gátőrház pályázat</t>
  </si>
  <si>
    <t xml:space="preserve"> MFP-ÖTIFB/2024 önrész kandelláber</t>
  </si>
  <si>
    <t>MFP-UHJ/2023 Szabadság u.</t>
  </si>
  <si>
    <t>TOP _PLUSZ-1.1.3-21-GM1-2022-00001 (víziturisztikai rendezv.tér)</t>
  </si>
  <si>
    <t>TOP_PLUSZ-1.2.1-21-GM1-2022-00013 élhető település</t>
  </si>
  <si>
    <t>Működési maradvány igénybevétel</t>
  </si>
  <si>
    <t>Bevételek mindösszesen:</t>
  </si>
  <si>
    <t>Kiadások összefoglaló:</t>
  </si>
  <si>
    <t>Önkormányzati jogalkotás, igazgatási tevékenység</t>
  </si>
  <si>
    <t xml:space="preserve">Házi orvosi alapellátás </t>
  </si>
  <si>
    <t>Önkormányzati vagyonnal való gazdálkodással kapcs.feladatok</t>
  </si>
  <si>
    <t>Zöldterület kezelés</t>
  </si>
  <si>
    <t>Hosszabb időtartamú közfoglalkoztatás</t>
  </si>
  <si>
    <t>Falu és tanyagondnoki szolg.</t>
  </si>
  <si>
    <t>Város-, és községgazdálkodási szolgáltatások</t>
  </si>
  <si>
    <t>Tagdíjak, egyéb befizetések</t>
  </si>
  <si>
    <t>Közutak, hidak alagutak üzemeltetése</t>
  </si>
  <si>
    <t>Közvilágítás</t>
  </si>
  <si>
    <t>Közművelődési tevékenységek és támogatásuk</t>
  </si>
  <si>
    <t>Település fejlesztési projektek és támogatásuk</t>
  </si>
  <si>
    <t>Könyvtári szolgáltatás</t>
  </si>
  <si>
    <t>Szociális és pénzbeli ellátások,támogatások</t>
  </si>
  <si>
    <t>Finanszírozás megelőlegezés visszafizetése</t>
  </si>
  <si>
    <r>
      <t xml:space="preserve">Önkormányzati jogalkotás </t>
    </r>
    <r>
      <rPr>
        <b/>
        <sz val="10"/>
        <color indexed="62"/>
        <rFont val="Arial"/>
        <family val="2"/>
        <charset val="238"/>
      </rPr>
      <t xml:space="preserve">    (011130)      </t>
    </r>
    <r>
      <rPr>
        <b/>
        <sz val="10"/>
        <rFont val="Arial"/>
        <family val="2"/>
        <charset val="238"/>
      </rPr>
      <t xml:space="preserve">            </t>
    </r>
  </si>
  <si>
    <t>Választott tisztségviselők juttatásai      520.000*12hó</t>
  </si>
  <si>
    <t>K1212</t>
  </si>
  <si>
    <t>bérjárulék (6.240.000*13%)</t>
  </si>
  <si>
    <t xml:space="preserve">Reprezentáció </t>
  </si>
  <si>
    <t>Reprezetáció után fizetendő járulék 33%</t>
  </si>
  <si>
    <t>K1105</t>
  </si>
  <si>
    <t>végkielégítés járulék 13%</t>
  </si>
  <si>
    <t>Bérek, egyéb juttatások összesen:</t>
  </si>
  <si>
    <t xml:space="preserve">Irodaszer, nyomtatvány, tintapatron </t>
  </si>
  <si>
    <t>Weboldal karabantartás (Borbényi) 12*18.000 AAM</t>
  </si>
  <si>
    <t>Üzleti webtárhelycsomag (Szigetköznet)+27%áfa; 2023.01.01-2024.01.01</t>
  </si>
  <si>
    <t>Internet HIR-SAT (5%) 2024.01.01-2024.12.31</t>
  </si>
  <si>
    <t>gátőrház internet (Alarm Trade 5.619*12hó)*5%</t>
  </si>
  <si>
    <t>Szigetköznet WEB Domain fenntartás (Vízikultúrház) 2024.01.01-2025.01.01 (27%)</t>
  </si>
  <si>
    <t>Élőváros.hu internetes információs rendszer ÁHK 12*3750</t>
  </si>
  <si>
    <t>Microsoft Office csomag +27%áfa</t>
  </si>
  <si>
    <t>Eset Antivírus (27%)</t>
  </si>
  <si>
    <t>Avast Premium Security (27%)</t>
  </si>
  <si>
    <t>Avast Cleanup Premium AAM</t>
  </si>
  <si>
    <t>Egyéb szolg. Atlantis SÉ Kft. 18400/félév*2 (27%)</t>
  </si>
  <si>
    <t>Egyéb üzemeltetési kiadások ( Kétüsz 26.769*27%)</t>
  </si>
  <si>
    <t xml:space="preserve">Egyéb szolgáltatás  (pályázat készítési díj) </t>
  </si>
  <si>
    <t>töltéshasználati engedély</t>
  </si>
  <si>
    <t>fogászati ügyelet (Danuta és Társa)</t>
  </si>
  <si>
    <r>
      <t>Pénzügyi szolgáltatás kiadásai (banki ktg., postaktg, szlavezetési díj, jutalék)</t>
    </r>
    <r>
      <rPr>
        <sz val="10"/>
        <color indexed="62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AAM</t>
    </r>
  </si>
  <si>
    <t>Egyéb szakmai szolgáltatás igénybevétele ( belső ellenőrzés(AAM)</t>
  </si>
  <si>
    <t>K336</t>
  </si>
  <si>
    <t>Duna elterelése film készítés</t>
  </si>
  <si>
    <t>K612</t>
  </si>
  <si>
    <t>kerekitési különbözet</t>
  </si>
  <si>
    <r>
      <t>Előzetesen felszámított általános forgalmi adó 27 %</t>
    </r>
    <r>
      <rPr>
        <sz val="10"/>
        <color indexed="62"/>
        <rFont val="Arial"/>
        <family val="2"/>
        <charset val="238"/>
      </rPr>
      <t xml:space="preserve"> </t>
    </r>
  </si>
  <si>
    <t>Előzetesen felszámított általános forgalmi adó 5%</t>
  </si>
  <si>
    <t>Háziorvosi alapellátás 072111</t>
  </si>
  <si>
    <t>dr. Virághalmi  Aranka gyermek orvosi ellátás 12*5.000</t>
  </si>
  <si>
    <r>
      <t xml:space="preserve">Önkormányzati vagyonnal való gazdálkodás </t>
    </r>
    <r>
      <rPr>
        <b/>
        <sz val="10"/>
        <color indexed="62"/>
        <rFont val="Arial"/>
        <family val="2"/>
        <charset val="238"/>
      </rPr>
      <t>(013350)</t>
    </r>
  </si>
  <si>
    <t>Áramdíj  (Önkormányzat, Gátőrház)</t>
  </si>
  <si>
    <r>
      <t>Víz- és csatornadíj</t>
    </r>
    <r>
      <rPr>
        <sz val="10"/>
        <color indexed="62"/>
        <rFont val="Arial"/>
        <family val="2"/>
        <charset val="238"/>
      </rPr>
      <t xml:space="preserve"> </t>
    </r>
  </si>
  <si>
    <t>K5351</t>
  </si>
  <si>
    <t>Biztosítási díj -  Közösségi ház, Hivatal  gátőrház AAM</t>
  </si>
  <si>
    <t>Gátőrház  eszközbeszerzés</t>
  </si>
  <si>
    <t>K64</t>
  </si>
  <si>
    <t>0</t>
  </si>
  <si>
    <t>Eszközbeszerzés áfa</t>
  </si>
  <si>
    <t>K67</t>
  </si>
  <si>
    <r>
      <t>Zöldterület-kezelés</t>
    </r>
    <r>
      <rPr>
        <b/>
        <sz val="10"/>
        <color indexed="62"/>
        <rFont val="Arial"/>
        <family val="2"/>
        <charset val="238"/>
      </rPr>
      <t xml:space="preserve"> (066010)</t>
    </r>
  </si>
  <si>
    <t>K11101</t>
  </si>
  <si>
    <t>Béren kívüli juttatás - jutalom</t>
  </si>
  <si>
    <t>K1107</t>
  </si>
  <si>
    <r>
      <t xml:space="preserve">Teljes munkaidőben foglalkoztatott munkavállaló           1 fő nyudíjas 200.100 x 12 hó </t>
    </r>
    <r>
      <rPr>
        <b/>
        <sz val="10"/>
        <rFont val="Arial"/>
        <family val="2"/>
        <charset val="238"/>
      </rPr>
      <t>Karsai József</t>
    </r>
  </si>
  <si>
    <t>szociális hozzájárulási adó bér:</t>
  </si>
  <si>
    <t>bankköltség hozzájárulás 12*1.000</t>
  </si>
  <si>
    <t>Kisbodaki Horgász Egyesületnek szerződés alapján</t>
  </si>
  <si>
    <t xml:space="preserve">Hajtó- kenőanyag beszerzés (fűnyíró benzin, motorolaj) </t>
  </si>
  <si>
    <r>
      <t>Egyéb készletbeszerzés  (ékszíj, fűnyírótr.gumi, szerszámok, damil, vágókés, gumiabroncs)</t>
    </r>
    <r>
      <rPr>
        <sz val="10"/>
        <color indexed="62"/>
        <rFont val="Arial"/>
        <family val="2"/>
        <charset val="238"/>
      </rPr>
      <t xml:space="preserve"> </t>
    </r>
  </si>
  <si>
    <t>Víz-, csatornadíj (közkút)</t>
  </si>
  <si>
    <t xml:space="preserve">Közterületi fák gondozása (Nagy Sándor:fakivágás 300000) AAM </t>
  </si>
  <si>
    <t>Karbantartási kisjavítás (fűnyíró, fűnyírótraktor, fűkasza, kerítések, )</t>
  </si>
  <si>
    <t>Előzetesen felszámított általános forgalmi adó  27%</t>
  </si>
  <si>
    <t>K11102</t>
  </si>
  <si>
    <t>Falu és tanyagondnoki szolgáltatás  107055</t>
  </si>
  <si>
    <r>
      <t xml:space="preserve">Egyéb bérrendszer hatálya alá tartozó munkavállaló  (352.000*12)            </t>
    </r>
    <r>
      <rPr>
        <sz val="10"/>
        <color indexed="8"/>
        <rFont val="Arial"/>
        <family val="2"/>
        <charset val="238"/>
      </rPr>
      <t>Kertész Ferencné</t>
    </r>
  </si>
  <si>
    <t>Szociális hozzájárulási adó bér 4.224.000*13%)</t>
  </si>
  <si>
    <t xml:space="preserve">Bankköltség térítés 12 hó*1000 </t>
  </si>
  <si>
    <t>Pénzjuttatás szocho (12.000*13%)</t>
  </si>
  <si>
    <t>továbbképzés ktg</t>
  </si>
  <si>
    <t>üzemeltetési anyag (üzemanyag ktg)</t>
  </si>
  <si>
    <t>szervizelés ktg-e</t>
  </si>
  <si>
    <t>műszaki vizsga</t>
  </si>
  <si>
    <t>egyéb üzemeltetési anyag (tisztítószer)</t>
  </si>
  <si>
    <t>kommunikációs szolg. DZSKÖH +27%ÁFA</t>
  </si>
  <si>
    <t>biztosítási díj Kgfb, casco</t>
  </si>
  <si>
    <t>Előzetesen felszám. Áfa</t>
  </si>
  <si>
    <t>Város- és községgazdálkodási szolgáltatás 066020</t>
  </si>
  <si>
    <t>Földgáz díjak</t>
  </si>
  <si>
    <t xml:space="preserve">Karbatartás, kisjavítás  </t>
  </si>
  <si>
    <t>csatorn. Tiszt. Gátőrház</t>
  </si>
  <si>
    <t>vízdíj</t>
  </si>
  <si>
    <t>K71</t>
  </si>
  <si>
    <t>játszóvár beszerzése és telepítése</t>
  </si>
  <si>
    <t>játszóvár beszerzése és telepítése Áfa</t>
  </si>
  <si>
    <t>K74</t>
  </si>
  <si>
    <t xml:space="preserve">szerszámtartó épület bádogozása tavakhoz </t>
  </si>
  <si>
    <t>szerszámtartó épület a tavakhoz Áfa</t>
  </si>
  <si>
    <r>
      <t>Egyéb szolgáltatás (hó eltakarítás, szúnyogirtás, virágosítás, hulladékszállítás, poroltók ellenőrzése, lomtalanítás)</t>
    </r>
    <r>
      <rPr>
        <sz val="10"/>
        <color indexed="62"/>
        <rFont val="Arial"/>
        <family val="2"/>
        <charset val="238"/>
      </rPr>
      <t xml:space="preserve"> </t>
    </r>
  </si>
  <si>
    <t>területbérlet -  Észak Dunántúli Vízügyi Igazg.</t>
  </si>
  <si>
    <t>Gépjármű karbantartás</t>
  </si>
  <si>
    <t>terepjáró biztosítás</t>
  </si>
  <si>
    <t>Egyéb üzemeltetési anyag ( üzemanyag stb)</t>
  </si>
  <si>
    <t>4 db kiskapu beszerzése focipályázra</t>
  </si>
  <si>
    <t>4 db kiskapu beszerzése focipályázra Áfa</t>
  </si>
  <si>
    <t>Kristóf híd pihenőhely kivitelezése</t>
  </si>
  <si>
    <t>TOP_PLUSZ-1.2.1-21-GM1-2022-00013 (beruházás pályázat)</t>
  </si>
  <si>
    <t>TOP_PLUSZ-1.2.1-21-GM1-2022-00013 ÁFA</t>
  </si>
  <si>
    <t>TOP_PLUSZ-1.2.1-21-GM1-2022-00013 önrész</t>
  </si>
  <si>
    <t>TOP_PLUSZ-1.2.1-21-GM1-2022-00013 önrész ÁFA</t>
  </si>
  <si>
    <r>
      <t xml:space="preserve">Tagdíjak, egyéb befizetések, átadott pénzeszközök  </t>
    </r>
    <r>
      <rPr>
        <b/>
        <sz val="10"/>
        <color indexed="62"/>
        <rFont val="Arial"/>
        <family val="2"/>
        <charset val="238"/>
      </rPr>
      <t>018030</t>
    </r>
  </si>
  <si>
    <t xml:space="preserve">Felső-Dunamente 5 520               </t>
  </si>
  <si>
    <t>Vízitársulat      (055062)</t>
  </si>
  <si>
    <t>Darnózseli Közösnek átadott pénzeszközök</t>
  </si>
  <si>
    <t>GDPR adatvédelem  (KÖH átadott)</t>
  </si>
  <si>
    <t>Információ biztonság (KÖH átadott)</t>
  </si>
  <si>
    <t>Hospice ház támogatása 500FT/fő/év</t>
  </si>
  <si>
    <t xml:space="preserve"> Kórházi gép-, műszer besz.támogatása </t>
  </si>
  <si>
    <r>
      <t>Szociális intézmények működéséhez, fin. való hozzájárulás    (</t>
    </r>
    <r>
      <rPr>
        <b/>
        <sz val="10"/>
        <rFont val="Arial"/>
        <family val="2"/>
        <charset val="238"/>
      </rPr>
      <t>támogatási célú hozzájár</t>
    </r>
    <r>
      <rPr>
        <sz val="10"/>
        <rFont val="Arial"/>
        <family val="2"/>
        <charset val="238"/>
      </rPr>
      <t>.) (Térségi Társ.)</t>
    </r>
  </si>
  <si>
    <t>Kistérségi Társulás  tagdíj 270FT/fő /év(Térségi T.)</t>
  </si>
  <si>
    <t>Kistérségi Szolidaritási Alap 10Ft/fő/év</t>
  </si>
  <si>
    <t>intézmények működésének támogatása (Térségi Társ.)</t>
  </si>
  <si>
    <r>
      <rPr>
        <b/>
        <sz val="10"/>
        <rFont val="Arial"/>
        <family val="2"/>
        <charset val="238"/>
      </rPr>
      <t>Gyerm. és családsegítő szolg</t>
    </r>
    <r>
      <rPr>
        <sz val="10"/>
        <rFont val="Arial"/>
        <family val="2"/>
        <charset val="238"/>
      </rPr>
      <t>. 100Ft/fő/év (Térségi Társ.)</t>
    </r>
  </si>
  <si>
    <t xml:space="preserve"> Felújítási Alap 100Ft/fő/év (Térségi T.)</t>
  </si>
  <si>
    <t>2024-ben keletkezett hiány Kisbodakra eső része</t>
  </si>
  <si>
    <t>Közutak, hidak alagutak üzemeltetése 045160</t>
  </si>
  <si>
    <t xml:space="preserve">karbantartás </t>
  </si>
  <si>
    <r>
      <t>Működési célú célú áfa</t>
    </r>
    <r>
      <rPr>
        <sz val="10"/>
        <color indexed="6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(27%)</t>
    </r>
  </si>
  <si>
    <r>
      <t>Közvilágítási feladatok</t>
    </r>
    <r>
      <rPr>
        <b/>
        <sz val="10"/>
        <color indexed="62"/>
        <rFont val="Arial"/>
        <family val="2"/>
        <charset val="238"/>
      </rPr>
      <t xml:space="preserve"> (064010)</t>
    </r>
  </si>
  <si>
    <t xml:space="preserve">Áramdíj teljesítés alapján </t>
  </si>
  <si>
    <t>közvilágítás aktív elem karbantartás</t>
  </si>
  <si>
    <t xml:space="preserve">KIF haszn. Díj éves profil </t>
  </si>
  <si>
    <t xml:space="preserve">Előzetesen felszámított forgalmi adó (27 %) </t>
  </si>
  <si>
    <t>Beruházási áfa</t>
  </si>
  <si>
    <r>
      <t>Köztemető-fenntartás és működtetés</t>
    </r>
    <r>
      <rPr>
        <b/>
        <sz val="10"/>
        <color indexed="62"/>
        <rFont val="Arial"/>
        <family val="2"/>
        <charset val="238"/>
      </rPr>
      <t xml:space="preserve"> (013320)</t>
    </r>
  </si>
  <si>
    <t xml:space="preserve">Áramdíj (halottasház alapdíj) </t>
  </si>
  <si>
    <t xml:space="preserve">Karbantartás kisjavítási szolgáltatások </t>
  </si>
  <si>
    <t xml:space="preserve">Egyéb üzemeltetési kiadások(zöldhulladék szállítás:1, 5 m3 x 24 alkalom 3.997 Ft/m3) </t>
  </si>
  <si>
    <r>
      <t>Előzetesen felszámított általános forgalmi adó 27 %</t>
    </r>
    <r>
      <rPr>
        <sz val="10"/>
        <color indexed="62"/>
        <rFont val="Arial"/>
        <family val="2"/>
        <charset val="238"/>
      </rPr>
      <t xml:space="preserve"> (05351)</t>
    </r>
  </si>
  <si>
    <r>
      <t xml:space="preserve">Közművelődési intézmények, közösségi színterek működtetése </t>
    </r>
    <r>
      <rPr>
        <b/>
        <sz val="10"/>
        <color indexed="62"/>
        <rFont val="Arial"/>
        <family val="2"/>
        <charset val="238"/>
      </rPr>
      <t>(082092)</t>
    </r>
  </si>
  <si>
    <t>Közművelődési szakember Timárné Éva 4órás (12 hó*163.000)</t>
  </si>
  <si>
    <t>Bér járulék(1956000*13%)</t>
  </si>
  <si>
    <t xml:space="preserve">üzemeltetési anyag ( tisztítószer, felmosó vödör,asztalterítő) </t>
  </si>
  <si>
    <r>
      <t xml:space="preserve">Áramdíj       </t>
    </r>
    <r>
      <rPr>
        <sz val="10"/>
        <color indexed="62"/>
        <rFont val="Arial"/>
        <family val="2"/>
        <charset val="238"/>
      </rPr>
      <t xml:space="preserve">       </t>
    </r>
    <r>
      <rPr>
        <sz val="10"/>
        <rFont val="Arial"/>
        <family val="2"/>
        <charset val="238"/>
      </rPr>
      <t xml:space="preserve">  </t>
    </r>
  </si>
  <si>
    <t xml:space="preserve">Víz- és csatornadíj </t>
  </si>
  <si>
    <t xml:space="preserve">Karbantartási kisjavítási szolgáltatás   </t>
  </si>
  <si>
    <t xml:space="preserve">Egyéb szolgáltatások (szemétszállítás, kéménytisztítás) </t>
  </si>
  <si>
    <t>Önkormányzati programok szervezése</t>
  </si>
  <si>
    <r>
      <t xml:space="preserve">Könyvtári szolgáltatások </t>
    </r>
    <r>
      <rPr>
        <b/>
        <sz val="10"/>
        <color indexed="62"/>
        <rFont val="Arial"/>
        <family val="2"/>
        <charset val="238"/>
      </rPr>
      <t>(082044)</t>
    </r>
  </si>
  <si>
    <t>Szociális hozzájárulási adó</t>
  </si>
  <si>
    <t>Bérek és járulékai összesen</t>
  </si>
  <si>
    <t xml:space="preserve">Irodaszer   (másolópapír, toll, festékkazetta, írószerek) </t>
  </si>
  <si>
    <t>Internet szolgáltatás Hir-Sat 2000 Kft (5%) 2024.01.01-2024.12.31</t>
  </si>
  <si>
    <t xml:space="preserve">Karbantartás </t>
  </si>
  <si>
    <r>
      <t>Egyéb szolgáltatások ( kulturális rendezvények)</t>
    </r>
    <r>
      <rPr>
        <sz val="10"/>
        <color indexed="62"/>
        <rFont val="Arial"/>
        <family val="2"/>
        <charset val="238"/>
      </rPr>
      <t xml:space="preserve"> </t>
    </r>
  </si>
  <si>
    <t xml:space="preserve">Előzetesen felszámított általános forgalmi adó 5% </t>
  </si>
  <si>
    <t>Előzetesen felszámított általános forgalmi adó 27%</t>
  </si>
  <si>
    <t>Egyéb rászorultságtól függő ellátások (települési támogatás)</t>
  </si>
  <si>
    <t>Első lakáshoz jutók támogatása</t>
  </si>
  <si>
    <t>Beiskolázási támogatás</t>
  </si>
  <si>
    <t>Születési támogatás</t>
  </si>
  <si>
    <t>Természetben nyújtott ellátások ( fabrikett)</t>
  </si>
  <si>
    <t>Időskorúak ellátása (10.000 Ft/fő)</t>
  </si>
  <si>
    <t xml:space="preserve">Szociális intézmények működéséhez, fin. való hozzájárulás    </t>
  </si>
  <si>
    <r>
      <t>Bursa ösztöndíj („A” típusú 6 fő x 12000 x 10 hó)</t>
    </r>
    <r>
      <rPr>
        <sz val="10"/>
        <color indexed="62"/>
        <rFont val="Arial"/>
        <family val="2"/>
        <charset val="238"/>
      </rPr>
      <t xml:space="preserve"> (Bursa ösztöndíj) („A” típusú 4 fő x 10000 x 10 hó) (0550639)+(1fő "B" típusú 10*10000)</t>
    </r>
  </si>
  <si>
    <t>Választott tisztségviselők juttatásai      508 099*12hó</t>
  </si>
  <si>
    <t>bérjárulék (6.097188*13,5%)</t>
  </si>
  <si>
    <t xml:space="preserve">műszaki ellenőrzés, tervezői költség (27%) </t>
  </si>
  <si>
    <r>
      <t xml:space="preserve">Teljes munkaidőben foglalkoztatott munkavállaló                          1 fő nyudíjas 218.110 x 12 hó </t>
    </r>
    <r>
      <rPr>
        <b/>
        <sz val="10"/>
        <rFont val="Arial"/>
        <family val="2"/>
        <charset val="238"/>
      </rPr>
      <t>Karsai József</t>
    </r>
  </si>
  <si>
    <r>
      <t xml:space="preserve">Egyéb bérrendszer hatálya alá tartozó munkavállaló  (374.800*12)            </t>
    </r>
    <r>
      <rPr>
        <sz val="10"/>
        <color indexed="8"/>
        <rFont val="Arial"/>
        <family val="2"/>
        <charset val="238"/>
      </rPr>
      <t>Kertész Ferencné</t>
    </r>
  </si>
  <si>
    <t>Szociális hozzájárulási adó bér 4.497.600*13,5%)</t>
  </si>
  <si>
    <t>Pénzjuttatás szocho (12.000*13,5%)</t>
  </si>
  <si>
    <t>Közművelődési szakember Timárné Éva 4órás (12 hó*174.400)</t>
  </si>
  <si>
    <t>Bér járulék(2092800*13,5%)</t>
  </si>
  <si>
    <t>Közvilágítás elemek cseréje</t>
  </si>
  <si>
    <t>játszótéri eszközök telepítése</t>
  </si>
  <si>
    <t>játszótéri eszközök telepítése Áfa</t>
  </si>
  <si>
    <t>focipálya terepmunka</t>
  </si>
  <si>
    <t>felsőtó József Attila utcai partvédelme</t>
  </si>
  <si>
    <t>karbantartás (fakivágás, tuskómarás)</t>
  </si>
  <si>
    <t>Élőváros.hu( adsupra) internetes információs rendszer ÁHK 12*7350</t>
  </si>
  <si>
    <t>napelem karbantartás</t>
  </si>
  <si>
    <t>Madárbarát települések Országos Szövetsége 10,-Ft/fő</t>
  </si>
  <si>
    <r>
      <t xml:space="preserve">Natúrpark tagdíj  </t>
    </r>
    <r>
      <rPr>
        <sz val="10"/>
        <color indexed="62"/>
        <rFont val="Arial"/>
        <family val="2"/>
        <charset val="238"/>
      </rPr>
      <t>(0550637)</t>
    </r>
  </si>
  <si>
    <r>
      <t>Bursa ösztöndíj („A” típusú 5 fő x 12000 x 10 hó)</t>
    </r>
    <r>
      <rPr>
        <sz val="10"/>
        <color indexed="62"/>
        <rFont val="Arial"/>
        <family val="2"/>
        <charset val="238"/>
      </rPr>
      <t xml:space="preserve"> (Bursa ösztöndíj) (0550639)+(1fő "B" típusú 10*12000)</t>
    </r>
  </si>
  <si>
    <t>terembérlet (Kósa G) 36.000*12hó</t>
  </si>
  <si>
    <t>kommunikációs szolg. DZSKÖH +27%ÁFA  (5hó)</t>
  </si>
  <si>
    <t>gátőrház internet (Alarm Trade 18.570/negyedév)*5%</t>
  </si>
  <si>
    <t xml:space="preserve">Közterületi fák gondozása  AAM </t>
  </si>
  <si>
    <t>Magyar Vizitúra Szövetség</t>
  </si>
  <si>
    <t xml:space="preserve">LEADER </t>
  </si>
  <si>
    <t xml:space="preserve">MÖSZ  </t>
  </si>
  <si>
    <t xml:space="preserve">Üzleti webtárhelycsomag (Szigetköznet)+27%áfa; </t>
  </si>
  <si>
    <t>Internet HIR-SAT (5%) 2025.01.01-2025.12.31</t>
  </si>
  <si>
    <t>Eset Antivírus AAM</t>
  </si>
  <si>
    <t>Atlantis SÉ Kft.  (27%)</t>
  </si>
  <si>
    <t xml:space="preserve"> Kétüsz  27%</t>
  </si>
  <si>
    <t>pályázat készítési díj</t>
  </si>
  <si>
    <t>Előzetesen felszám. Áfa 27%</t>
  </si>
  <si>
    <t xml:space="preserve">Egyéb üzemeltetési kiadások(zöldhulladék szállítás) </t>
  </si>
  <si>
    <t>Bán Elvira (87 200*12hó)</t>
  </si>
  <si>
    <t xml:space="preserve">Lakás bérleti díj 12hó*100.000Ft (Varga Márta) </t>
  </si>
  <si>
    <t xml:space="preserve">Lakás bérleti díj 3hó*100.000Ft (Nagy Béláné.) </t>
  </si>
  <si>
    <t xml:space="preserve">I. Adatközlés adatai alapján a 2025. évre vonatkozó állami támogatás </t>
  </si>
  <si>
    <t>Lakás bérleti díj 3hó*100.000Ft (Nagy Béláné.) (09404)</t>
  </si>
  <si>
    <t>Lakás bérleti díj 12hó*100.000Ft (Varga M.) (09404)</t>
  </si>
  <si>
    <t xml:space="preserve">Felső-Dunamente                </t>
  </si>
  <si>
    <t xml:space="preserve">Bán Elvira (87.200Ft/hó*12) </t>
  </si>
  <si>
    <t>Intézmény törzsszáma: 370422    Intézmény neve: KISBODAK KÖZSÉG ÖNKORMÁNYZATA</t>
  </si>
  <si>
    <t>Dátum: 2025. január 13.</t>
  </si>
  <si>
    <t>Megye: MEGYESZAM   Település típus: TELEPULES_TIPUS   Szakág:          Szektor: 1254</t>
  </si>
  <si>
    <t>Készítette: Angyalné Sipőcz Elvira</t>
  </si>
  <si>
    <t xml:space="preserve"> </t>
  </si>
  <si>
    <t>ÉVES Beszámoló 2024 - Maradványkimutatás (07)</t>
  </si>
  <si>
    <t>Értéktípus: Forint</t>
  </si>
  <si>
    <t>Megnevezés</t>
  </si>
  <si>
    <t>Sorsz.</t>
  </si>
  <si>
    <t>Összeg</t>
  </si>
  <si>
    <t>Előirányzat módosított</t>
  </si>
  <si>
    <t>%%%fejlec_4%%%</t>
  </si>
  <si>
    <t>%%%fejlec_5%%%</t>
  </si>
  <si>
    <t>Sorszám</t>
  </si>
  <si>
    <t>Követelés költségvetési évet követően esedékes</t>
  </si>
  <si>
    <t>%%%fejlec_7%%%</t>
  </si>
  <si>
    <t>Teljesítés összege</t>
  </si>
  <si>
    <t>01. Alaptevékenység költségvetési bevételei</t>
  </si>
  <si>
    <t>1</t>
  </si>
  <si>
    <t>45 653 691</t>
  </si>
  <si>
    <t>02. Alaptevékenység költségvetési kiadásai</t>
  </si>
  <si>
    <t>2</t>
  </si>
  <si>
    <t>78 169 442</t>
  </si>
  <si>
    <t>I. Alaptevékenység költségvetési egyenlege (=01-02)</t>
  </si>
  <si>
    <t>3</t>
  </si>
  <si>
    <t>-32 515 751</t>
  </si>
  <si>
    <t>03. Alaptevékenység finanszírozási bevételei</t>
  </si>
  <si>
    <t>4</t>
  </si>
  <si>
    <t>61 979 658</t>
  </si>
  <si>
    <t>04. Alaptevékenység finanszírozási kiadásai</t>
  </si>
  <si>
    <t>5</t>
  </si>
  <si>
    <t>1 197 465</t>
  </si>
  <si>
    <t>II. Alaptevékenység finanszírozási egyenlege (=03-04)</t>
  </si>
  <si>
    <t>6</t>
  </si>
  <si>
    <t>60 782 193</t>
  </si>
  <si>
    <t>A/ Alaptevékenység maradványa (=+-I+-II)</t>
  </si>
  <si>
    <t>7</t>
  </si>
  <si>
    <t>28 266 442</t>
  </si>
  <si>
    <t>C/ Összes maradvány (=A+B)</t>
  </si>
  <si>
    <t>15</t>
  </si>
  <si>
    <t>E/ Alaptevékenység szabad maradványa (=A-D)</t>
  </si>
  <si>
    <t>17</t>
  </si>
  <si>
    <t>polgármester bérkiegészítés okt-dec.</t>
  </si>
  <si>
    <t>polgármester bérkiegészítés okt-dec. 13%</t>
  </si>
  <si>
    <t>polgármester bérkiegészítés okt-dec. járuléka</t>
  </si>
  <si>
    <t>Közvilágítás fenntartásának támogatása</t>
  </si>
  <si>
    <t>2025 (375fő)</t>
  </si>
  <si>
    <r>
      <t xml:space="preserve">Nagytérségi hulladéklerakó 130 Ft/fő/év (375 fő)      </t>
    </r>
    <r>
      <rPr>
        <sz val="10"/>
        <color indexed="62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</si>
</sst>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303744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rgb="FF00B050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14"/>
      <name val="Arial CE"/>
      <family val="2"/>
      <charset val="238"/>
    </font>
    <font>
      <sz val="10"/>
      <color indexed="8"/>
      <name val="Times New Roman"/>
      <family val="1"/>
      <charset val="238"/>
    </font>
    <font>
      <sz val="10"/>
      <name val="Arial CE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E3C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1" fillId="0" borderId="0"/>
  </cellStyleXfs>
  <cellXfs count="63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/>
    </xf>
    <xf numFmtId="3" fontId="0" fillId="0" borderId="0" xfId="0" applyNumberFormat="1"/>
    <xf numFmtId="49" fontId="1" fillId="0" borderId="0" xfId="0" applyNumberFormat="1" applyFont="1"/>
    <xf numFmtId="3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/>
    <xf numFmtId="3" fontId="1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10" fontId="0" fillId="0" borderId="3" xfId="0" applyNumberFormat="1" applyBorder="1"/>
    <xf numFmtId="10" fontId="0" fillId="0" borderId="0" xfId="0" applyNumberFormat="1"/>
    <xf numFmtId="3" fontId="0" fillId="0" borderId="3" xfId="0" applyNumberFormat="1" applyBorder="1"/>
    <xf numFmtId="3" fontId="3" fillId="0" borderId="0" xfId="0" applyNumberFormat="1" applyFont="1"/>
    <xf numFmtId="10" fontId="1" fillId="0" borderId="1" xfId="0" applyNumberFormat="1" applyFont="1" applyBorder="1"/>
    <xf numFmtId="49" fontId="1" fillId="2" borderId="1" xfId="0" applyNumberFormat="1" applyFont="1" applyFill="1" applyBorder="1"/>
    <xf numFmtId="49" fontId="0" fillId="2" borderId="1" xfId="0" applyNumberFormat="1" applyFill="1" applyBorder="1"/>
    <xf numFmtId="3" fontId="1" fillId="2" borderId="1" xfId="0" applyNumberFormat="1" applyFont="1" applyFill="1" applyBorder="1"/>
    <xf numFmtId="10" fontId="0" fillId="2" borderId="1" xfId="0" applyNumberFormat="1" applyFill="1" applyBorder="1"/>
    <xf numFmtId="3" fontId="0" fillId="2" borderId="1" xfId="0" applyNumberFormat="1" applyFill="1" applyBorder="1"/>
    <xf numFmtId="49" fontId="1" fillId="3" borderId="1" xfId="0" applyNumberFormat="1" applyFont="1" applyFill="1" applyBorder="1"/>
    <xf numFmtId="3" fontId="0" fillId="3" borderId="1" xfId="0" applyNumberFormat="1" applyFill="1" applyBorder="1"/>
    <xf numFmtId="10" fontId="1" fillId="3" borderId="1" xfId="0" applyNumberFormat="1" applyFont="1" applyFill="1" applyBorder="1"/>
    <xf numFmtId="49" fontId="0" fillId="4" borderId="1" xfId="0" applyNumberFormat="1" applyFill="1" applyBorder="1"/>
    <xf numFmtId="10" fontId="0" fillId="4" borderId="1" xfId="0" applyNumberFormat="1" applyFill="1" applyBorder="1"/>
    <xf numFmtId="3" fontId="0" fillId="4" borderId="1" xfId="0" applyNumberFormat="1" applyFill="1" applyBorder="1"/>
    <xf numFmtId="10" fontId="1" fillId="4" borderId="1" xfId="0" applyNumberFormat="1" applyFont="1" applyFill="1" applyBorder="1"/>
    <xf numFmtId="49" fontId="1" fillId="5" borderId="1" xfId="0" applyNumberFormat="1" applyFont="1" applyFill="1" applyBorder="1"/>
    <xf numFmtId="49" fontId="0" fillId="5" borderId="1" xfId="0" applyNumberFormat="1" applyFill="1" applyBorder="1"/>
    <xf numFmtId="3" fontId="1" fillId="5" borderId="1" xfId="0" applyNumberFormat="1" applyFont="1" applyFill="1" applyBorder="1"/>
    <xf numFmtId="10" fontId="0" fillId="5" borderId="1" xfId="0" applyNumberFormat="1" applyFill="1" applyBorder="1"/>
    <xf numFmtId="3" fontId="0" fillId="5" borderId="1" xfId="0" applyNumberFormat="1" applyFill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3" fillId="0" borderId="6" xfId="0" applyNumberFormat="1" applyFont="1" applyBorder="1"/>
    <xf numFmtId="3" fontId="1" fillId="0" borderId="6" xfId="0" applyNumberFormat="1" applyFont="1" applyBorder="1"/>
    <xf numFmtId="10" fontId="0" fillId="0" borderId="6" xfId="0" applyNumberFormat="1" applyBorder="1"/>
    <xf numFmtId="3" fontId="0" fillId="0" borderId="6" xfId="0" applyNumberFormat="1" applyBorder="1"/>
    <xf numFmtId="3" fontId="0" fillId="0" borderId="7" xfId="0" applyNumberFormat="1" applyBorder="1"/>
    <xf numFmtId="49" fontId="1" fillId="0" borderId="8" xfId="0" applyNumberFormat="1" applyFont="1" applyBorder="1"/>
    <xf numFmtId="3" fontId="0" fillId="0" borderId="9" xfId="0" applyNumberFormat="1" applyBorder="1"/>
    <xf numFmtId="3" fontId="0" fillId="2" borderId="9" xfId="0" applyNumberFormat="1" applyFill="1" applyBorder="1"/>
    <xf numFmtId="0" fontId="0" fillId="0" borderId="10" xfId="0" applyBorder="1"/>
    <xf numFmtId="49" fontId="1" fillId="0" borderId="13" xfId="0" applyNumberFormat="1" applyFont="1" applyBorder="1"/>
    <xf numFmtId="0" fontId="0" fillId="0" borderId="14" xfId="0" applyBorder="1"/>
    <xf numFmtId="3" fontId="0" fillId="4" borderId="9" xfId="0" applyNumberFormat="1" applyFill="1" applyBorder="1"/>
    <xf numFmtId="3" fontId="0" fillId="5" borderId="9" xfId="0" applyNumberFormat="1" applyFill="1" applyBorder="1"/>
    <xf numFmtId="49" fontId="0" fillId="5" borderId="11" xfId="0" applyNumberFormat="1" applyFill="1" applyBorder="1"/>
    <xf numFmtId="3" fontId="1" fillId="5" borderId="11" xfId="0" applyNumberFormat="1" applyFont="1" applyFill="1" applyBorder="1"/>
    <xf numFmtId="3" fontId="0" fillId="5" borderId="11" xfId="0" applyNumberFormat="1" applyFill="1" applyBorder="1"/>
    <xf numFmtId="3" fontId="0" fillId="5" borderId="12" xfId="0" applyNumberFormat="1" applyFill="1" applyBorder="1"/>
    <xf numFmtId="3" fontId="1" fillId="0" borderId="6" xfId="0" applyNumberFormat="1" applyFont="1" applyBorder="1" applyAlignment="1">
      <alignment wrapText="1"/>
    </xf>
    <xf numFmtId="3" fontId="1" fillId="5" borderId="1" xfId="0" applyNumberFormat="1" applyFont="1" applyFill="1" applyBorder="1" applyAlignment="1">
      <alignment wrapText="1"/>
    </xf>
    <xf numFmtId="0" fontId="0" fillId="5" borderId="1" xfId="0" applyFill="1" applyBorder="1"/>
    <xf numFmtId="0" fontId="1" fillId="5" borderId="1" xfId="0" applyFont="1" applyFill="1" applyBorder="1"/>
    <xf numFmtId="49" fontId="1" fillId="0" borderId="15" xfId="0" applyNumberFormat="1" applyFont="1" applyBorder="1"/>
    <xf numFmtId="49" fontId="1" fillId="0" borderId="3" xfId="0" applyNumberFormat="1" applyFont="1" applyBorder="1"/>
    <xf numFmtId="49" fontId="3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0" fillId="0" borderId="16" xfId="0" applyNumberFormat="1" applyBorder="1"/>
    <xf numFmtId="49" fontId="1" fillId="5" borderId="4" xfId="0" applyNumberFormat="1" applyFont="1" applyFill="1" applyBorder="1"/>
    <xf numFmtId="0" fontId="0" fillId="5" borderId="4" xfId="0" applyFill="1" applyBorder="1"/>
    <xf numFmtId="49" fontId="1" fillId="6" borderId="1" xfId="0" applyNumberFormat="1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3" fontId="0" fillId="6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0" fillId="6" borderId="0" xfId="0" applyFill="1"/>
    <xf numFmtId="49" fontId="1" fillId="5" borderId="11" xfId="0" applyNumberFormat="1" applyFont="1" applyFill="1" applyBorder="1"/>
    <xf numFmtId="10" fontId="0" fillId="5" borderId="11" xfId="0" applyNumberFormat="1" applyFill="1" applyBorder="1"/>
    <xf numFmtId="49" fontId="1" fillId="4" borderId="6" xfId="0" applyNumberFormat="1" applyFont="1" applyFill="1" applyBorder="1"/>
    <xf numFmtId="49" fontId="3" fillId="4" borderId="6" xfId="0" applyNumberFormat="1" applyFont="1" applyFill="1" applyBorder="1"/>
    <xf numFmtId="3" fontId="1" fillId="4" borderId="6" xfId="0" applyNumberFormat="1" applyFont="1" applyFill="1" applyBorder="1"/>
    <xf numFmtId="10" fontId="0" fillId="4" borderId="6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49" fontId="3" fillId="5" borderId="1" xfId="0" applyNumberFormat="1" applyFont="1" applyFill="1" applyBorder="1"/>
    <xf numFmtId="10" fontId="1" fillId="5" borderId="1" xfId="0" applyNumberFormat="1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6" borderId="1" xfId="0" applyFill="1" applyBorder="1"/>
    <xf numFmtId="10" fontId="0" fillId="6" borderId="1" xfId="0" applyNumberFormat="1" applyFill="1" applyBorder="1"/>
    <xf numFmtId="3" fontId="0" fillId="7" borderId="1" xfId="0" applyNumberFormat="1" applyFill="1" applyBorder="1"/>
    <xf numFmtId="0" fontId="0" fillId="0" borderId="2" xfId="0" applyBorder="1"/>
    <xf numFmtId="10" fontId="0" fillId="0" borderId="2" xfId="0" applyNumberFormat="1" applyBorder="1"/>
    <xf numFmtId="3" fontId="0" fillId="0" borderId="2" xfId="0" applyNumberFormat="1" applyBorder="1"/>
    <xf numFmtId="49" fontId="1" fillId="7" borderId="1" xfId="0" applyNumberFormat="1" applyFont="1" applyFill="1" applyBorder="1"/>
    <xf numFmtId="0" fontId="0" fillId="8" borderId="1" xfId="0" applyFill="1" applyBorder="1"/>
    <xf numFmtId="0" fontId="1" fillId="8" borderId="1" xfId="0" applyFont="1" applyFill="1" applyBorder="1"/>
    <xf numFmtId="3" fontId="0" fillId="8" borderId="1" xfId="0" applyNumberFormat="1" applyFill="1" applyBorder="1"/>
    <xf numFmtId="0" fontId="0" fillId="8" borderId="1" xfId="0" applyFill="1" applyBorder="1" applyAlignment="1">
      <alignment wrapText="1"/>
    </xf>
    <xf numFmtId="10" fontId="0" fillId="8" borderId="1" xfId="0" applyNumberFormat="1" applyFill="1" applyBorder="1"/>
    <xf numFmtId="49" fontId="1" fillId="8" borderId="4" xfId="0" applyNumberFormat="1" applyFont="1" applyFill="1" applyBorder="1"/>
    <xf numFmtId="10" fontId="0" fillId="3" borderId="1" xfId="0" applyNumberFormat="1" applyFill="1" applyBorder="1"/>
    <xf numFmtId="49" fontId="1" fillId="3" borderId="4" xfId="0" applyNumberFormat="1" applyFont="1" applyFill="1" applyBorder="1"/>
    <xf numFmtId="0" fontId="3" fillId="6" borderId="1" xfId="0" applyFont="1" applyFill="1" applyBorder="1"/>
    <xf numFmtId="0" fontId="3" fillId="0" borderId="0" xfId="0" applyFont="1"/>
    <xf numFmtId="0" fontId="3" fillId="7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49" fontId="3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wrapText="1"/>
    </xf>
    <xf numFmtId="49" fontId="3" fillId="9" borderId="1" xfId="0" applyNumberFormat="1" applyFont="1" applyFill="1" applyBorder="1" applyAlignment="1">
      <alignment wrapText="1"/>
    </xf>
    <xf numFmtId="10" fontId="0" fillId="9" borderId="1" xfId="0" applyNumberFormat="1" applyFill="1" applyBorder="1"/>
    <xf numFmtId="0" fontId="0" fillId="9" borderId="1" xfId="0" applyFill="1" applyBorder="1"/>
    <xf numFmtId="3" fontId="0" fillId="9" borderId="1" xfId="0" applyNumberFormat="1" applyFill="1" applyBorder="1"/>
    <xf numFmtId="49" fontId="1" fillId="0" borderId="20" xfId="0" applyNumberFormat="1" applyFont="1" applyBorder="1"/>
    <xf numFmtId="3" fontId="0" fillId="0" borderId="21" xfId="0" applyNumberFormat="1" applyBorder="1"/>
    <xf numFmtId="3" fontId="1" fillId="9" borderId="1" xfId="0" applyNumberFormat="1" applyFont="1" applyFill="1" applyBorder="1"/>
    <xf numFmtId="3" fontId="4" fillId="9" borderId="1" xfId="0" applyNumberFormat="1" applyFont="1" applyFill="1" applyBorder="1" applyAlignment="1">
      <alignment wrapText="1"/>
    </xf>
    <xf numFmtId="49" fontId="1" fillId="9" borderId="4" xfId="0" applyNumberFormat="1" applyFont="1" applyFill="1" applyBorder="1"/>
    <xf numFmtId="49" fontId="1" fillId="8" borderId="1" xfId="0" applyNumberFormat="1" applyFont="1" applyFill="1" applyBorder="1"/>
    <xf numFmtId="3" fontId="0" fillId="11" borderId="1" xfId="0" applyNumberFormat="1" applyFill="1" applyBorder="1"/>
    <xf numFmtId="10" fontId="0" fillId="11" borderId="1" xfId="0" applyNumberFormat="1" applyFill="1" applyBorder="1"/>
    <xf numFmtId="49" fontId="1" fillId="11" borderId="4" xfId="0" applyNumberFormat="1" applyFont="1" applyFill="1" applyBorder="1"/>
    <xf numFmtId="0" fontId="0" fillId="10" borderId="1" xfId="0" applyFill="1" applyBorder="1"/>
    <xf numFmtId="10" fontId="0" fillId="10" borderId="1" xfId="0" applyNumberFormat="1" applyFill="1" applyBorder="1"/>
    <xf numFmtId="3" fontId="0" fillId="10" borderId="1" xfId="0" applyNumberFormat="1" applyFill="1" applyBorder="1"/>
    <xf numFmtId="49" fontId="3" fillId="9" borderId="1" xfId="0" applyNumberFormat="1" applyFont="1" applyFill="1" applyBorder="1"/>
    <xf numFmtId="0" fontId="3" fillId="9" borderId="1" xfId="0" applyFont="1" applyFill="1" applyBorder="1"/>
    <xf numFmtId="0" fontId="3" fillId="11" borderId="1" xfId="0" applyFont="1" applyFill="1" applyBorder="1"/>
    <xf numFmtId="0" fontId="3" fillId="10" borderId="1" xfId="0" applyFont="1" applyFill="1" applyBorder="1"/>
    <xf numFmtId="3" fontId="3" fillId="0" borderId="3" xfId="0" applyNumberFormat="1" applyFont="1" applyBorder="1"/>
    <xf numFmtId="3" fontId="3" fillId="9" borderId="1" xfId="0" applyNumberFormat="1" applyFont="1" applyFill="1" applyBorder="1"/>
    <xf numFmtId="3" fontId="3" fillId="8" borderId="1" xfId="0" applyNumberFormat="1" applyFont="1" applyFill="1" applyBorder="1"/>
    <xf numFmtId="3" fontId="3" fillId="6" borderId="1" xfId="0" applyNumberFormat="1" applyFont="1" applyFill="1" applyBorder="1"/>
    <xf numFmtId="3" fontId="3" fillId="0" borderId="1" xfId="0" applyNumberFormat="1" applyFont="1" applyBorder="1"/>
    <xf numFmtId="3" fontId="3" fillId="5" borderId="1" xfId="0" applyNumberFormat="1" applyFont="1" applyFill="1" applyBorder="1"/>
    <xf numFmtId="3" fontId="3" fillId="7" borderId="1" xfId="0" applyNumberFormat="1" applyFont="1" applyFill="1" applyBorder="1"/>
    <xf numFmtId="3" fontId="3" fillId="3" borderId="1" xfId="0" applyNumberFormat="1" applyFont="1" applyFill="1" applyBorder="1"/>
    <xf numFmtId="3" fontId="3" fillId="0" borderId="6" xfId="0" applyNumberFormat="1" applyFont="1" applyBorder="1"/>
    <xf numFmtId="3" fontId="3" fillId="2" borderId="1" xfId="0" applyNumberFormat="1" applyFont="1" applyFill="1" applyBorder="1"/>
    <xf numFmtId="3" fontId="3" fillId="4" borderId="1" xfId="0" applyNumberFormat="1" applyFont="1" applyFill="1" applyBorder="1"/>
    <xf numFmtId="3" fontId="3" fillId="5" borderId="11" xfId="0" applyNumberFormat="1" applyFont="1" applyFill="1" applyBorder="1"/>
    <xf numFmtId="3" fontId="3" fillId="4" borderId="6" xfId="0" applyNumberFormat="1" applyFont="1" applyFill="1" applyBorder="1"/>
    <xf numFmtId="0" fontId="0" fillId="6" borderId="1" xfId="0" applyFill="1" applyBorder="1" applyAlignment="1">
      <alignment wrapText="1"/>
    </xf>
    <xf numFmtId="49" fontId="1" fillId="0" borderId="4" xfId="0" applyNumberFormat="1" applyFont="1" applyBorder="1"/>
    <xf numFmtId="3" fontId="1" fillId="6" borderId="1" xfId="0" applyNumberFormat="1" applyFont="1" applyFill="1" applyBorder="1"/>
    <xf numFmtId="49" fontId="3" fillId="0" borderId="1" xfId="0" applyNumberFormat="1" applyFont="1" applyBorder="1"/>
    <xf numFmtId="49" fontId="3" fillId="8" borderId="1" xfId="0" applyNumberFormat="1" applyFont="1" applyFill="1" applyBorder="1"/>
    <xf numFmtId="3" fontId="1" fillId="8" borderId="1" xfId="0" applyNumberFormat="1" applyFont="1" applyFill="1" applyBorder="1"/>
    <xf numFmtId="10" fontId="1" fillId="8" borderId="1" xfId="0" applyNumberFormat="1" applyFont="1" applyFill="1" applyBorder="1"/>
    <xf numFmtId="49" fontId="3" fillId="5" borderId="1" xfId="0" applyNumberFormat="1" applyFont="1" applyFill="1" applyBorder="1" applyAlignment="1">
      <alignment wrapText="1"/>
    </xf>
    <xf numFmtId="49" fontId="3" fillId="12" borderId="1" xfId="0" applyNumberFormat="1" applyFont="1" applyFill="1" applyBorder="1" applyAlignment="1">
      <alignment wrapText="1"/>
    </xf>
    <xf numFmtId="3" fontId="1" fillId="12" borderId="1" xfId="0" applyNumberFormat="1" applyFont="1" applyFill="1" applyBorder="1"/>
    <xf numFmtId="10" fontId="1" fillId="12" borderId="1" xfId="0" applyNumberFormat="1" applyFont="1" applyFill="1" applyBorder="1"/>
    <xf numFmtId="3" fontId="3" fillId="12" borderId="1" xfId="0" applyNumberFormat="1" applyFont="1" applyFill="1" applyBorder="1"/>
    <xf numFmtId="3" fontId="0" fillId="12" borderId="1" xfId="0" applyNumberFormat="1" applyFill="1" applyBorder="1"/>
    <xf numFmtId="0" fontId="1" fillId="9" borderId="1" xfId="0" applyFont="1" applyFill="1" applyBorder="1"/>
    <xf numFmtId="0" fontId="0" fillId="9" borderId="4" xfId="0" applyFill="1" applyBorder="1" applyAlignment="1">
      <alignment wrapText="1"/>
    </xf>
    <xf numFmtId="9" fontId="0" fillId="3" borderId="1" xfId="0" applyNumberFormat="1" applyFill="1" applyBorder="1"/>
    <xf numFmtId="10" fontId="0" fillId="13" borderId="1" xfId="0" applyNumberFormat="1" applyFill="1" applyBorder="1"/>
    <xf numFmtId="49" fontId="1" fillId="9" borderId="1" xfId="0" applyNumberFormat="1" applyFont="1" applyFill="1" applyBorder="1"/>
    <xf numFmtId="49" fontId="1" fillId="13" borderId="1" xfId="0" applyNumberFormat="1" applyFont="1" applyFill="1" applyBorder="1"/>
    <xf numFmtId="9" fontId="0" fillId="0" borderId="1" xfId="0" applyNumberFormat="1" applyBorder="1"/>
    <xf numFmtId="10" fontId="0" fillId="14" borderId="1" xfId="0" applyNumberFormat="1" applyFill="1" applyBorder="1"/>
    <xf numFmtId="3" fontId="3" fillId="14" borderId="1" xfId="0" applyNumberFormat="1" applyFont="1" applyFill="1" applyBorder="1"/>
    <xf numFmtId="49" fontId="1" fillId="14" borderId="1" xfId="0" applyNumberFormat="1" applyFont="1" applyFill="1" applyBorder="1"/>
    <xf numFmtId="3" fontId="3" fillId="13" borderId="1" xfId="0" applyNumberFormat="1" applyFont="1" applyFill="1" applyBorder="1"/>
    <xf numFmtId="3" fontId="6" fillId="15" borderId="7" xfId="0" applyNumberFormat="1" applyFont="1" applyFill="1" applyBorder="1"/>
    <xf numFmtId="3" fontId="6" fillId="15" borderId="9" xfId="0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3" fontId="11" fillId="15" borderId="12" xfId="0" applyNumberFormat="1" applyFont="1" applyFill="1" applyBorder="1"/>
    <xf numFmtId="3" fontId="6" fillId="0" borderId="0" xfId="0" applyNumberFormat="1" applyFont="1"/>
    <xf numFmtId="49" fontId="6" fillId="0" borderId="0" xfId="0" applyNumberFormat="1" applyFont="1" applyAlignment="1">
      <alignment horizontal="right"/>
    </xf>
    <xf numFmtId="0" fontId="13" fillId="0" borderId="0" xfId="0" applyFont="1"/>
    <xf numFmtId="49" fontId="0" fillId="8" borderId="1" xfId="0" applyNumberFormat="1" applyFill="1" applyBorder="1"/>
    <xf numFmtId="49" fontId="0" fillId="0" borderId="8" xfId="0" applyNumberFormat="1" applyBorder="1"/>
    <xf numFmtId="49" fontId="1" fillId="2" borderId="8" xfId="0" applyNumberFormat="1" applyFont="1" applyFill="1" applyBorder="1"/>
    <xf numFmtId="49" fontId="1" fillId="5" borderId="8" xfId="0" applyNumberFormat="1" applyFont="1" applyFill="1" applyBorder="1"/>
    <xf numFmtId="49" fontId="0" fillId="5" borderId="8" xfId="0" applyNumberFormat="1" applyFill="1" applyBorder="1"/>
    <xf numFmtId="49" fontId="1" fillId="8" borderId="8" xfId="0" applyNumberFormat="1" applyFont="1" applyFill="1" applyBorder="1"/>
    <xf numFmtId="3" fontId="0" fillId="8" borderId="9" xfId="0" applyNumberFormat="1" applyFill="1" applyBorder="1"/>
    <xf numFmtId="49" fontId="1" fillId="8" borderId="10" xfId="0" applyNumberFormat="1" applyFont="1" applyFill="1" applyBorder="1"/>
    <xf numFmtId="49" fontId="0" fillId="8" borderId="11" xfId="0" applyNumberFormat="1" applyFill="1" applyBorder="1"/>
    <xf numFmtId="3" fontId="1" fillId="8" borderId="11" xfId="0" applyNumberFormat="1" applyFont="1" applyFill="1" applyBorder="1"/>
    <xf numFmtId="10" fontId="1" fillId="8" borderId="11" xfId="0" applyNumberFormat="1" applyFont="1" applyFill="1" applyBorder="1"/>
    <xf numFmtId="3" fontId="3" fillId="8" borderId="11" xfId="0" applyNumberFormat="1" applyFont="1" applyFill="1" applyBorder="1"/>
    <xf numFmtId="3" fontId="0" fillId="8" borderId="11" xfId="0" applyNumberFormat="1" applyFill="1" applyBorder="1"/>
    <xf numFmtId="3" fontId="0" fillId="8" borderId="12" xfId="0" applyNumberFormat="1" applyFill="1" applyBorder="1"/>
    <xf numFmtId="49" fontId="1" fillId="0" borderId="36" xfId="0" applyNumberFormat="1" applyFont="1" applyBorder="1"/>
    <xf numFmtId="0" fontId="0" fillId="0" borderId="36" xfId="0" applyBorder="1"/>
    <xf numFmtId="0" fontId="0" fillId="0" borderId="37" xfId="0" applyBorder="1"/>
    <xf numFmtId="49" fontId="1" fillId="4" borderId="8" xfId="0" applyNumberFormat="1" applyFont="1" applyFill="1" applyBorder="1"/>
    <xf numFmtId="49" fontId="1" fillId="5" borderId="10" xfId="0" applyNumberFormat="1" applyFont="1" applyFill="1" applyBorder="1"/>
    <xf numFmtId="3" fontId="1" fillId="2" borderId="11" xfId="0" applyNumberFormat="1" applyFont="1" applyFill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3" borderId="1" xfId="0" applyFill="1" applyBorder="1" applyAlignment="1">
      <alignment wrapText="1"/>
    </xf>
    <xf numFmtId="10" fontId="1" fillId="6" borderId="1" xfId="0" applyNumberFormat="1" applyFont="1" applyFill="1" applyBorder="1"/>
    <xf numFmtId="0" fontId="0" fillId="0" borderId="4" xfId="0" applyBorder="1"/>
    <xf numFmtId="0" fontId="0" fillId="0" borderId="16" xfId="0" applyBorder="1"/>
    <xf numFmtId="49" fontId="1" fillId="6" borderId="4" xfId="0" applyNumberFormat="1" applyFont="1" applyFill="1" applyBorder="1"/>
    <xf numFmtId="0" fontId="1" fillId="0" borderId="1" xfId="0" applyFont="1" applyBorder="1" applyAlignment="1">
      <alignment wrapText="1"/>
    </xf>
    <xf numFmtId="0" fontId="0" fillId="17" borderId="1" xfId="0" applyFill="1" applyBorder="1"/>
    <xf numFmtId="3" fontId="0" fillId="17" borderId="1" xfId="0" applyNumberFormat="1" applyFill="1" applyBorder="1"/>
    <xf numFmtId="0" fontId="1" fillId="17" borderId="1" xfId="0" applyFont="1" applyFill="1" applyBorder="1"/>
    <xf numFmtId="49" fontId="1" fillId="17" borderId="1" xfId="0" applyNumberFormat="1" applyFont="1" applyFill="1" applyBorder="1"/>
    <xf numFmtId="3" fontId="3" fillId="17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17" borderId="1" xfId="0" applyFont="1" applyFill="1" applyBorder="1"/>
    <xf numFmtId="0" fontId="14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7" borderId="1" xfId="0" applyFont="1" applyFill="1" applyBorder="1"/>
    <xf numFmtId="10" fontId="1" fillId="7" borderId="1" xfId="0" applyNumberFormat="1" applyFont="1" applyFill="1" applyBorder="1"/>
    <xf numFmtId="0" fontId="3" fillId="3" borderId="4" xfId="0" applyFont="1" applyFill="1" applyBorder="1" applyAlignment="1">
      <alignment wrapText="1"/>
    </xf>
    <xf numFmtId="3" fontId="0" fillId="3" borderId="23" xfId="0" applyNumberFormat="1" applyFill="1" applyBorder="1"/>
    <xf numFmtId="3" fontId="0" fillId="3" borderId="2" xfId="0" applyNumberFormat="1" applyFill="1" applyBorder="1"/>
    <xf numFmtId="0" fontId="4" fillId="0" borderId="1" xfId="0" applyFont="1" applyBorder="1"/>
    <xf numFmtId="49" fontId="0" fillId="6" borderId="4" xfId="0" applyNumberFormat="1" applyFill="1" applyBorder="1"/>
    <xf numFmtId="49" fontId="1" fillId="10" borderId="32" xfId="0" applyNumberFormat="1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4" fillId="4" borderId="0" xfId="0" applyFont="1" applyFill="1" applyAlignment="1">
      <alignment wrapText="1"/>
    </xf>
    <xf numFmtId="0" fontId="1" fillId="4" borderId="0" xfId="0" applyFont="1" applyFill="1"/>
    <xf numFmtId="0" fontId="3" fillId="4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49" fontId="1" fillId="10" borderId="4" xfId="0" applyNumberFormat="1" applyFont="1" applyFill="1" applyBorder="1"/>
    <xf numFmtId="0" fontId="4" fillId="10" borderId="1" xfId="0" applyFont="1" applyFill="1" applyBorder="1" applyAlignment="1">
      <alignment wrapText="1"/>
    </xf>
    <xf numFmtId="9" fontId="0" fillId="9" borderId="1" xfId="0" applyNumberFormat="1" applyFill="1" applyBorder="1"/>
    <xf numFmtId="49" fontId="1" fillId="11" borderId="0" xfId="0" applyNumberFormat="1" applyFont="1" applyFill="1"/>
    <xf numFmtId="0" fontId="14" fillId="11" borderId="1" xfId="0" applyFont="1" applyFill="1" applyBorder="1"/>
    <xf numFmtId="0" fontId="1" fillId="11" borderId="1" xfId="0" applyFont="1" applyFill="1" applyBorder="1"/>
    <xf numFmtId="3" fontId="3" fillId="11" borderId="1" xfId="0" applyNumberFormat="1" applyFont="1" applyFill="1" applyBorder="1"/>
    <xf numFmtId="3" fontId="0" fillId="0" borderId="22" xfId="0" applyNumberFormat="1" applyBorder="1"/>
    <xf numFmtId="3" fontId="3" fillId="10" borderId="1" xfId="0" applyNumberFormat="1" applyFont="1" applyFill="1" applyBorder="1"/>
    <xf numFmtId="0" fontId="0" fillId="7" borderId="1" xfId="0" applyFill="1" applyBorder="1" applyAlignment="1">
      <alignment wrapText="1"/>
    </xf>
    <xf numFmtId="49" fontId="1" fillId="0" borderId="32" xfId="0" applyNumberFormat="1" applyFont="1" applyBorder="1"/>
    <xf numFmtId="9" fontId="0" fillId="7" borderId="1" xfId="0" applyNumberFormat="1" applyFill="1" applyBorder="1"/>
    <xf numFmtId="49" fontId="1" fillId="18" borderId="1" xfId="0" applyNumberFormat="1" applyFont="1" applyFill="1" applyBorder="1"/>
    <xf numFmtId="9" fontId="0" fillId="18" borderId="1" xfId="0" applyNumberFormat="1" applyFill="1" applyBorder="1"/>
    <xf numFmtId="3" fontId="3" fillId="18" borderId="1" xfId="0" applyNumberFormat="1" applyFont="1" applyFill="1" applyBorder="1"/>
    <xf numFmtId="0" fontId="16" fillId="0" borderId="1" xfId="0" applyFont="1" applyBorder="1"/>
    <xf numFmtId="0" fontId="12" fillId="0" borderId="0" xfId="0" applyFont="1"/>
    <xf numFmtId="0" fontId="13" fillId="0" borderId="5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5"/>
    </xf>
    <xf numFmtId="0" fontId="17" fillId="0" borderId="38" xfId="0" applyFont="1" applyBorder="1" applyAlignment="1">
      <alignment horizontal="left" vertical="center" wrapText="1" indent="5"/>
    </xf>
    <xf numFmtId="0" fontId="13" fillId="0" borderId="24" xfId="0" applyFont="1" applyBorder="1" applyAlignment="1">
      <alignment horizontal="left" vertical="center" wrapText="1" indent="5"/>
    </xf>
    <xf numFmtId="0" fontId="17" fillId="0" borderId="39" xfId="0" applyFont="1" applyBorder="1" applyAlignment="1">
      <alignment horizontal="left" vertical="center" wrapText="1" indent="5"/>
    </xf>
    <xf numFmtId="0" fontId="13" fillId="0" borderId="26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3" fontId="6" fillId="6" borderId="32" xfId="0" applyNumberFormat="1" applyFont="1" applyFill="1" applyBorder="1"/>
    <xf numFmtId="0" fontId="7" fillId="0" borderId="8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3" fontId="6" fillId="6" borderId="4" xfId="0" applyNumberFormat="1" applyFont="1" applyFill="1" applyBorder="1"/>
    <xf numFmtId="0" fontId="7" fillId="0" borderId="24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3" fontId="6" fillId="6" borderId="33" xfId="0" applyNumberFormat="1" applyFont="1" applyFill="1" applyBorder="1"/>
    <xf numFmtId="0" fontId="10" fillId="0" borderId="26" xfId="0" applyFont="1" applyBorder="1" applyAlignment="1">
      <alignment horizontal="left" vertical="center" wrapText="1" indent="1"/>
    </xf>
    <xf numFmtId="0" fontId="18" fillId="0" borderId="27" xfId="0" applyFont="1" applyBorder="1" applyAlignment="1">
      <alignment horizontal="left" vertical="center" wrapText="1" indent="1"/>
    </xf>
    <xf numFmtId="3" fontId="11" fillId="6" borderId="34" xfId="0" applyNumberFormat="1" applyFont="1" applyFill="1" applyBorder="1"/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 indent="1"/>
    </xf>
    <xf numFmtId="0" fontId="13" fillId="0" borderId="24" xfId="0" applyFont="1" applyBorder="1" applyAlignment="1">
      <alignment horizontal="left" vertical="center" wrapText="1" indent="1"/>
    </xf>
    <xf numFmtId="0" fontId="12" fillId="0" borderId="26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3" fillId="16" borderId="8" xfId="0" applyFont="1" applyFill="1" applyBorder="1" applyAlignment="1">
      <alignment horizontal="left" vertical="top" wrapText="1" indent="1"/>
    </xf>
    <xf numFmtId="0" fontId="13" fillId="0" borderId="2" xfId="0" applyFont="1" applyBorder="1" applyAlignment="1">
      <alignment horizontal="left" vertical="center" wrapText="1" indent="1"/>
    </xf>
    <xf numFmtId="0" fontId="13" fillId="16" borderId="8" xfId="0" applyFont="1" applyFill="1" applyBorder="1" applyAlignment="1">
      <alignment vertical="center" wrapText="1"/>
    </xf>
    <xf numFmtId="0" fontId="9" fillId="16" borderId="1" xfId="0" applyFont="1" applyFill="1" applyBorder="1" applyAlignment="1">
      <alignment vertical="center" wrapText="1"/>
    </xf>
    <xf numFmtId="0" fontId="13" fillId="16" borderId="24" xfId="0" applyFont="1" applyFill="1" applyBorder="1" applyAlignment="1">
      <alignment vertical="center" wrapText="1"/>
    </xf>
    <xf numFmtId="0" fontId="9" fillId="16" borderId="2" xfId="0" applyFont="1" applyFill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top" wrapText="1" indent="1"/>
    </xf>
    <xf numFmtId="0" fontId="13" fillId="0" borderId="6" xfId="0" applyFont="1" applyBorder="1" applyAlignment="1">
      <alignment horizontal="left" vertical="top" wrapText="1" indent="1"/>
    </xf>
    <xf numFmtId="49" fontId="13" fillId="0" borderId="20" xfId="0" applyNumberFormat="1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wrapText="1" indent="1"/>
    </xf>
    <xf numFmtId="0" fontId="13" fillId="0" borderId="8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1"/>
    </xf>
    <xf numFmtId="0" fontId="19" fillId="0" borderId="8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left" vertical="top" wrapText="1" indent="1"/>
    </xf>
    <xf numFmtId="0" fontId="19" fillId="0" borderId="5" xfId="0" applyFont="1" applyBorder="1" applyAlignment="1">
      <alignment horizontal="left" vertical="top" wrapText="1" indent="1"/>
    </xf>
    <xf numFmtId="0" fontId="19" fillId="0" borderId="6" xfId="0" applyFont="1" applyBorder="1" applyAlignment="1">
      <alignment horizontal="left" vertical="top" wrapText="1" indent="1"/>
    </xf>
    <xf numFmtId="0" fontId="20" fillId="0" borderId="10" xfId="0" applyFont="1" applyBorder="1" applyAlignment="1">
      <alignment horizontal="left" vertical="top" wrapText="1" indent="1"/>
    </xf>
    <xf numFmtId="0" fontId="20" fillId="0" borderId="11" xfId="0" applyFont="1" applyBorder="1" applyAlignment="1">
      <alignment horizontal="left" vertical="top" wrapText="1" indent="1"/>
    </xf>
    <xf numFmtId="3" fontId="22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left" vertical="center" wrapText="1"/>
    </xf>
    <xf numFmtId="3" fontId="6" fillId="15" borderId="7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3" fontId="6" fillId="15" borderId="9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0" borderId="27" xfId="0" applyFont="1" applyBorder="1" applyAlignment="1">
      <alignment horizontal="left" vertical="center" wrapText="1" indent="1"/>
    </xf>
    <xf numFmtId="3" fontId="11" fillId="15" borderId="28" xfId="0" applyNumberFormat="1" applyFont="1" applyFill="1" applyBorder="1" applyAlignment="1">
      <alignment horizontal="right"/>
    </xf>
    <xf numFmtId="49" fontId="12" fillId="0" borderId="0" xfId="0" applyNumberFormat="1" applyFont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9" fillId="16" borderId="11" xfId="0" applyFont="1" applyFill="1" applyBorder="1" applyAlignment="1">
      <alignment vertical="center" wrapText="1"/>
    </xf>
    <xf numFmtId="0" fontId="12" fillId="0" borderId="29" xfId="0" applyFont="1" applyBorder="1" applyAlignment="1">
      <alignment horizontal="left" vertical="center" wrapText="1" indent="1"/>
    </xf>
    <xf numFmtId="0" fontId="12" fillId="16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3" fontId="6" fillId="15" borderId="12" xfId="0" applyNumberFormat="1" applyFont="1" applyFill="1" applyBorder="1" applyAlignment="1">
      <alignment horizontal="right"/>
    </xf>
    <xf numFmtId="0" fontId="12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3" fillId="16" borderId="20" xfId="0" applyFont="1" applyFill="1" applyBorder="1" applyAlignment="1">
      <alignment horizontal="left" vertical="center" wrapText="1"/>
    </xf>
    <xf numFmtId="0" fontId="8" fillId="16" borderId="3" xfId="0" applyFont="1" applyFill="1" applyBorder="1" applyAlignment="1">
      <alignment horizontal="left" vertical="center" wrapText="1"/>
    </xf>
    <xf numFmtId="0" fontId="13" fillId="16" borderId="8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16" borderId="14" xfId="0" applyFont="1" applyFill="1" applyBorder="1" applyAlignment="1">
      <alignment horizontal="left" vertical="center" wrapText="1"/>
    </xf>
    <xf numFmtId="0" fontId="12" fillId="16" borderId="0" xfId="0" applyFont="1" applyFill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4" xfId="0" applyFont="1" applyBorder="1"/>
    <xf numFmtId="3" fontId="6" fillId="0" borderId="30" xfId="0" applyNumberFormat="1" applyFont="1" applyBorder="1"/>
    <xf numFmtId="0" fontId="13" fillId="0" borderId="8" xfId="0" applyFont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 indent="1"/>
    </xf>
    <xf numFmtId="0" fontId="9" fillId="0" borderId="6" xfId="0" applyFont="1" applyBorder="1" applyAlignment="1">
      <alignment vertical="top" wrapText="1"/>
    </xf>
    <xf numFmtId="0" fontId="12" fillId="0" borderId="26" xfId="0" applyFont="1" applyBorder="1" applyAlignment="1">
      <alignment horizontal="left" vertical="top" wrapText="1" indent="1"/>
    </xf>
    <xf numFmtId="0" fontId="8" fillId="0" borderId="27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center"/>
    </xf>
    <xf numFmtId="0" fontId="13" fillId="16" borderId="20" xfId="0" applyFont="1" applyFill="1" applyBorder="1" applyAlignment="1">
      <alignment horizontal="left" vertical="top" wrapText="1" indent="1"/>
    </xf>
    <xf numFmtId="0" fontId="9" fillId="16" borderId="3" xfId="0" applyFont="1" applyFill="1" applyBorder="1" applyAlignment="1">
      <alignment vertical="top" wrapText="1"/>
    </xf>
    <xf numFmtId="0" fontId="13" fillId="0" borderId="24" xfId="0" applyFont="1" applyBorder="1" applyAlignment="1">
      <alignment horizontal="left" vertical="top" wrapText="1" indent="1"/>
    </xf>
    <xf numFmtId="0" fontId="9" fillId="0" borderId="2" xfId="0" applyFont="1" applyBorder="1" applyAlignment="1">
      <alignment vertical="top" wrapText="1"/>
    </xf>
    <xf numFmtId="3" fontId="6" fillId="16" borderId="32" xfId="0" applyNumberFormat="1" applyFont="1" applyFill="1" applyBorder="1"/>
    <xf numFmtId="3" fontId="6" fillId="6" borderId="16" xfId="0" applyNumberFormat="1" applyFont="1" applyFill="1" applyBorder="1"/>
    <xf numFmtId="3" fontId="0" fillId="17" borderId="7" xfId="0" applyNumberFormat="1" applyFill="1" applyBorder="1"/>
    <xf numFmtId="3" fontId="6" fillId="19" borderId="43" xfId="0" applyNumberFormat="1" applyFont="1" applyFill="1" applyBorder="1"/>
    <xf numFmtId="3" fontId="0" fillId="17" borderId="35" xfId="0" applyNumberFormat="1" applyFill="1" applyBorder="1"/>
    <xf numFmtId="3" fontId="0" fillId="17" borderId="0" xfId="0" applyNumberFormat="1" applyFill="1"/>
    <xf numFmtId="0" fontId="1" fillId="17" borderId="2" xfId="0" applyFont="1" applyFill="1" applyBorder="1"/>
    <xf numFmtId="3" fontId="25" fillId="16" borderId="1" xfId="0" applyNumberFormat="1" applyFont="1" applyFill="1" applyBorder="1"/>
    <xf numFmtId="3" fontId="1" fillId="17" borderId="2" xfId="0" applyNumberFormat="1" applyFont="1" applyFill="1" applyBorder="1"/>
    <xf numFmtId="3" fontId="1" fillId="17" borderId="35" xfId="0" applyNumberFormat="1" applyFont="1" applyFill="1" applyBorder="1"/>
    <xf numFmtId="3" fontId="1" fillId="17" borderId="3" xfId="0" applyNumberFormat="1" applyFont="1" applyFill="1" applyBorder="1"/>
    <xf numFmtId="3" fontId="1" fillId="17" borderId="1" xfId="0" applyNumberFormat="1" applyFont="1" applyFill="1" applyBorder="1"/>
    <xf numFmtId="3" fontId="22" fillId="0" borderId="0" xfId="0" applyNumberFormat="1" applyFont="1"/>
    <xf numFmtId="3" fontId="0" fillId="0" borderId="12" xfId="0" applyNumberFormat="1" applyBorder="1"/>
    <xf numFmtId="0" fontId="13" fillId="16" borderId="5" xfId="0" applyFont="1" applyFill="1" applyBorder="1" applyAlignment="1">
      <alignment horizontal="left" vertical="center" wrapText="1" indent="1"/>
    </xf>
    <xf numFmtId="0" fontId="9" fillId="16" borderId="6" xfId="0" applyFont="1" applyFill="1" applyBorder="1" applyAlignment="1">
      <alignment horizontal="left" vertical="center" wrapText="1" indent="1"/>
    </xf>
    <xf numFmtId="0" fontId="0" fillId="0" borderId="7" xfId="0" applyBorder="1"/>
    <xf numFmtId="0" fontId="0" fillId="0" borderId="9" xfId="0" applyBorder="1"/>
    <xf numFmtId="0" fontId="0" fillId="0" borderId="25" xfId="0" applyBorder="1"/>
    <xf numFmtId="0" fontId="9" fillId="0" borderId="3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12" fillId="16" borderId="16" xfId="0" applyFont="1" applyFill="1" applyBorder="1" applyAlignment="1">
      <alignment vertical="center" wrapText="1"/>
    </xf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25" xfId="0" applyNumberFormat="1" applyBorder="1"/>
    <xf numFmtId="0" fontId="12" fillId="16" borderId="26" xfId="0" applyFont="1" applyFill="1" applyBorder="1" applyAlignment="1">
      <alignment horizontal="left" vertical="center" wrapText="1" indent="1"/>
    </xf>
    <xf numFmtId="0" fontId="8" fillId="16" borderId="27" xfId="0" applyFont="1" applyFill="1" applyBorder="1" applyAlignment="1">
      <alignment horizontal="left" vertical="center" wrapText="1" indent="1"/>
    </xf>
    <xf numFmtId="3" fontId="0" fillId="0" borderId="28" xfId="0" applyNumberFormat="1" applyBorder="1"/>
    <xf numFmtId="0" fontId="12" fillId="0" borderId="34" xfId="0" applyFont="1" applyBorder="1" applyAlignment="1">
      <alignment horizontal="left" vertical="center" wrapText="1" indent="1"/>
    </xf>
    <xf numFmtId="3" fontId="0" fillId="0" borderId="19" xfId="0" applyNumberFormat="1" applyBorder="1"/>
    <xf numFmtId="0" fontId="12" fillId="0" borderId="31" xfId="0" applyFont="1" applyBorder="1" applyAlignment="1">
      <alignment horizontal="left" vertical="center" wrapText="1" indent="1"/>
    </xf>
    <xf numFmtId="0" fontId="8" fillId="0" borderId="50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8" fillId="16" borderId="16" xfId="0" applyFont="1" applyFill="1" applyBorder="1" applyAlignment="1">
      <alignment horizontal="left" vertical="center" wrapText="1"/>
    </xf>
    <xf numFmtId="0" fontId="9" fillId="16" borderId="4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13" fillId="16" borderId="5" xfId="0" applyFont="1" applyFill="1" applyBorder="1" applyAlignment="1">
      <alignment horizontal="left" vertical="top" wrapText="1" indent="1"/>
    </xf>
    <xf numFmtId="0" fontId="9" fillId="16" borderId="32" xfId="0" applyFont="1" applyFill="1" applyBorder="1" applyAlignment="1">
      <alignment vertical="top" wrapText="1"/>
    </xf>
    <xf numFmtId="0" fontId="13" fillId="0" borderId="10" xfId="0" applyFont="1" applyBorder="1" applyAlignment="1">
      <alignment horizontal="left" vertical="top" wrapText="1" indent="1"/>
    </xf>
    <xf numFmtId="0" fontId="9" fillId="0" borderId="44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3" fillId="0" borderId="24" xfId="0" applyFont="1" applyBorder="1"/>
    <xf numFmtId="0" fontId="13" fillId="0" borderId="2" xfId="0" applyFont="1" applyBorder="1"/>
    <xf numFmtId="49" fontId="13" fillId="0" borderId="8" xfId="0" applyNumberFormat="1" applyFont="1" applyBorder="1" applyAlignment="1">
      <alignment horizontal="left" vertical="top" wrapText="1" indent="1"/>
    </xf>
    <xf numFmtId="0" fontId="19" fillId="0" borderId="24" xfId="0" applyFont="1" applyBorder="1" applyAlignment="1">
      <alignment horizontal="left" vertical="top" wrapText="1" indent="1"/>
    </xf>
    <xf numFmtId="0" fontId="19" fillId="0" borderId="2" xfId="0" applyFont="1" applyBorder="1" applyAlignment="1">
      <alignment horizontal="left" vertical="top" wrapText="1" indent="1"/>
    </xf>
    <xf numFmtId="0" fontId="20" fillId="0" borderId="26" xfId="0" applyFont="1" applyBorder="1" applyAlignment="1">
      <alignment horizontal="left" vertical="top" wrapText="1" indent="1"/>
    </xf>
    <xf numFmtId="0" fontId="20" fillId="0" borderId="27" xfId="0" applyFont="1" applyBorder="1" applyAlignment="1">
      <alignment horizontal="left" vertical="top" wrapText="1" indent="1"/>
    </xf>
    <xf numFmtId="0" fontId="13" fillId="0" borderId="11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7" fillId="0" borderId="11" xfId="0" applyFont="1" applyBorder="1" applyAlignment="1">
      <alignment horizontal="left" vertical="center" wrapText="1" indent="1"/>
    </xf>
    <xf numFmtId="3" fontId="6" fillId="16" borderId="4" xfId="0" applyNumberFormat="1" applyFont="1" applyFill="1" applyBorder="1"/>
    <xf numFmtId="3" fontId="6" fillId="16" borderId="33" xfId="0" applyNumberFormat="1" applyFont="1" applyFill="1" applyBorder="1"/>
    <xf numFmtId="3" fontId="6" fillId="6" borderId="34" xfId="0" applyNumberFormat="1" applyFont="1" applyFill="1" applyBorder="1"/>
    <xf numFmtId="3" fontId="6" fillId="15" borderId="32" xfId="0" applyNumberFormat="1" applyFont="1" applyFill="1" applyBorder="1"/>
    <xf numFmtId="3" fontId="6" fillId="15" borderId="16" xfId="0" applyNumberFormat="1" applyFont="1" applyFill="1" applyBorder="1"/>
    <xf numFmtId="3" fontId="6" fillId="15" borderId="4" xfId="0" applyNumberFormat="1" applyFont="1" applyFill="1" applyBorder="1"/>
    <xf numFmtId="3" fontId="11" fillId="15" borderId="44" xfId="0" applyNumberFormat="1" applyFont="1" applyFill="1" applyBorder="1"/>
    <xf numFmtId="3" fontId="6" fillId="15" borderId="32" xfId="0" applyNumberFormat="1" applyFont="1" applyFill="1" applyBorder="1" applyAlignment="1">
      <alignment horizontal="right"/>
    </xf>
    <xf numFmtId="3" fontId="6" fillId="15" borderId="4" xfId="0" applyNumberFormat="1" applyFont="1" applyFill="1" applyBorder="1" applyAlignment="1">
      <alignment horizontal="right"/>
    </xf>
    <xf numFmtId="3" fontId="6" fillId="15" borderId="16" xfId="0" applyNumberFormat="1" applyFont="1" applyFill="1" applyBorder="1" applyAlignment="1">
      <alignment horizontal="right"/>
    </xf>
    <xf numFmtId="3" fontId="6" fillId="15" borderId="33" xfId="0" applyNumberFormat="1" applyFont="1" applyFill="1" applyBorder="1" applyAlignment="1">
      <alignment horizontal="right"/>
    </xf>
    <xf numFmtId="3" fontId="11" fillId="15" borderId="34" xfId="0" applyNumberFormat="1" applyFont="1" applyFill="1" applyBorder="1" applyAlignment="1">
      <alignment horizontal="right"/>
    </xf>
    <xf numFmtId="3" fontId="6" fillId="15" borderId="51" xfId="0" applyNumberFormat="1" applyFont="1" applyFill="1" applyBorder="1" applyAlignment="1">
      <alignment horizontal="right"/>
    </xf>
    <xf numFmtId="3" fontId="6" fillId="15" borderId="34" xfId="0" applyNumberFormat="1" applyFont="1" applyFill="1" applyBorder="1" applyAlignment="1">
      <alignment horizontal="right"/>
    </xf>
    <xf numFmtId="3" fontId="6" fillId="15" borderId="33" xfId="0" applyNumberFormat="1" applyFont="1" applyFill="1" applyBorder="1"/>
    <xf numFmtId="3" fontId="11" fillId="15" borderId="34" xfId="0" applyNumberFormat="1" applyFont="1" applyFill="1" applyBorder="1"/>
    <xf numFmtId="3" fontId="0" fillId="17" borderId="28" xfId="0" applyNumberFormat="1" applyFill="1" applyBorder="1"/>
    <xf numFmtId="0" fontId="0" fillId="17" borderId="3" xfId="0" applyFill="1" applyBorder="1"/>
    <xf numFmtId="3" fontId="0" fillId="17" borderId="45" xfId="0" applyNumberFormat="1" applyFill="1" applyBorder="1"/>
    <xf numFmtId="3" fontId="0" fillId="17" borderId="46" xfId="0" applyNumberFormat="1" applyFill="1" applyBorder="1"/>
    <xf numFmtId="3" fontId="0" fillId="17" borderId="47" xfId="0" applyNumberFormat="1" applyFill="1" applyBorder="1"/>
    <xf numFmtId="3" fontId="6" fillId="15" borderId="44" xfId="0" applyNumberFormat="1" applyFont="1" applyFill="1" applyBorder="1" applyAlignment="1">
      <alignment horizontal="right"/>
    </xf>
    <xf numFmtId="3" fontId="0" fillId="17" borderId="25" xfId="0" applyNumberFormat="1" applyFill="1" applyBorder="1"/>
    <xf numFmtId="3" fontId="0" fillId="17" borderId="9" xfId="0" applyNumberFormat="1" applyFill="1" applyBorder="1"/>
    <xf numFmtId="3" fontId="6" fillId="0" borderId="4" xfId="0" applyNumberFormat="1" applyFont="1" applyBorder="1"/>
    <xf numFmtId="0" fontId="13" fillId="19" borderId="8" xfId="0" applyFont="1" applyFill="1" applyBorder="1" applyAlignment="1">
      <alignment horizontal="left" vertical="center" wrapText="1" indent="1"/>
    </xf>
    <xf numFmtId="0" fontId="9" fillId="19" borderId="4" xfId="0" applyFont="1" applyFill="1" applyBorder="1" applyAlignment="1">
      <alignment vertical="center" wrapText="1"/>
    </xf>
    <xf numFmtId="3" fontId="25" fillId="19" borderId="46" xfId="0" applyNumberFormat="1" applyFont="1" applyFill="1" applyBorder="1"/>
    <xf numFmtId="0" fontId="13" fillId="19" borderId="24" xfId="0" applyFont="1" applyFill="1" applyBorder="1" applyAlignment="1">
      <alignment horizontal="left" vertical="center" wrapText="1" indent="1"/>
    </xf>
    <xf numFmtId="0" fontId="9" fillId="19" borderId="33" xfId="0" applyFont="1" applyFill="1" applyBorder="1" applyAlignment="1">
      <alignment vertical="center" wrapText="1"/>
    </xf>
    <xf numFmtId="3" fontId="25" fillId="19" borderId="47" xfId="0" applyNumberFormat="1" applyFont="1" applyFill="1" applyBorder="1"/>
    <xf numFmtId="0" fontId="13" fillId="19" borderId="5" xfId="0" applyFont="1" applyFill="1" applyBorder="1" applyAlignment="1">
      <alignment horizontal="left" vertical="center" wrapText="1" indent="1"/>
    </xf>
    <xf numFmtId="0" fontId="9" fillId="19" borderId="32" xfId="0" applyFont="1" applyFill="1" applyBorder="1" applyAlignment="1">
      <alignment vertical="center" wrapText="1"/>
    </xf>
    <xf numFmtId="3" fontId="0" fillId="19" borderId="45" xfId="0" applyNumberFormat="1" applyFill="1" applyBorder="1"/>
    <xf numFmtId="3" fontId="0" fillId="19" borderId="47" xfId="0" applyNumberFormat="1" applyFill="1" applyBorder="1"/>
    <xf numFmtId="0" fontId="13" fillId="16" borderId="20" xfId="0" applyFont="1" applyFill="1" applyBorder="1" applyAlignment="1">
      <alignment horizontal="left" wrapText="1"/>
    </xf>
    <xf numFmtId="0" fontId="9" fillId="16" borderId="3" xfId="0" applyFont="1" applyFill="1" applyBorder="1" applyAlignment="1">
      <alignment horizontal="left" wrapText="1"/>
    </xf>
    <xf numFmtId="3" fontId="3" fillId="0" borderId="28" xfId="0" applyNumberFormat="1" applyFont="1" applyBorder="1"/>
    <xf numFmtId="3" fontId="3" fillId="0" borderId="35" xfId="0" applyNumberFormat="1" applyFont="1" applyBorder="1"/>
    <xf numFmtId="3" fontId="3" fillId="0" borderId="49" xfId="0" applyNumberFormat="1" applyFont="1" applyBorder="1"/>
    <xf numFmtId="3" fontId="0" fillId="20" borderId="0" xfId="0" applyNumberFormat="1" applyFill="1"/>
    <xf numFmtId="0" fontId="8" fillId="0" borderId="52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3" fillId="16" borderId="10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left" vertical="top" wrapText="1" indent="1"/>
    </xf>
    <xf numFmtId="0" fontId="9" fillId="6" borderId="13" xfId="0" applyFont="1" applyFill="1" applyBorder="1" applyAlignment="1">
      <alignment vertical="top" wrapText="1"/>
    </xf>
    <xf numFmtId="3" fontId="0" fillId="6" borderId="7" xfId="0" applyNumberFormat="1" applyFill="1" applyBorder="1"/>
    <xf numFmtId="0" fontId="13" fillId="6" borderId="42" xfId="0" applyFont="1" applyFill="1" applyBorder="1" applyAlignment="1">
      <alignment horizontal="left" vertical="top" wrapText="1" indent="1"/>
    </xf>
    <xf numFmtId="0" fontId="9" fillId="6" borderId="42" xfId="0" applyFont="1" applyFill="1" applyBorder="1" applyAlignment="1">
      <alignment vertical="top" wrapText="1"/>
    </xf>
    <xf numFmtId="3" fontId="0" fillId="6" borderId="25" xfId="0" applyNumberFormat="1" applyFill="1" applyBorder="1"/>
    <xf numFmtId="0" fontId="13" fillId="6" borderId="5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left" wrapText="1"/>
    </xf>
    <xf numFmtId="0" fontId="13" fillId="6" borderId="24" xfId="0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32" xfId="0" applyFont="1" applyFill="1" applyBorder="1" applyAlignment="1">
      <alignment horizontal="left" vertical="center" wrapText="1"/>
    </xf>
    <xf numFmtId="3" fontId="0" fillId="6" borderId="45" xfId="0" applyNumberFormat="1" applyFill="1" applyBorder="1"/>
    <xf numFmtId="0" fontId="13" fillId="6" borderId="8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3" fontId="0" fillId="6" borderId="46" xfId="0" applyNumberFormat="1" applyFill="1" applyBorder="1"/>
    <xf numFmtId="0" fontId="13" fillId="6" borderId="10" xfId="0" applyFont="1" applyFill="1" applyBorder="1" applyAlignment="1">
      <alignment horizontal="left" vertical="center" wrapText="1"/>
    </xf>
    <xf numFmtId="0" fontId="9" fillId="6" borderId="44" xfId="0" applyFont="1" applyFill="1" applyBorder="1" applyAlignment="1">
      <alignment horizontal="left" vertical="center" wrapText="1"/>
    </xf>
    <xf numFmtId="3" fontId="0" fillId="6" borderId="47" xfId="0" applyNumberFormat="1" applyFill="1" applyBorder="1"/>
    <xf numFmtId="0" fontId="13" fillId="6" borderId="5" xfId="0" applyFont="1" applyFill="1" applyBorder="1" applyAlignment="1">
      <alignment horizontal="left" vertical="center" wrapText="1" indent="1"/>
    </xf>
    <xf numFmtId="0" fontId="9" fillId="6" borderId="32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left" vertical="center" wrapText="1" indent="1"/>
    </xf>
    <xf numFmtId="0" fontId="9" fillId="6" borderId="4" xfId="0" applyFont="1" applyFill="1" applyBorder="1" applyAlignment="1">
      <alignment vertical="center" wrapText="1"/>
    </xf>
    <xf numFmtId="0" fontId="13" fillId="6" borderId="24" xfId="0" applyFont="1" applyFill="1" applyBorder="1" applyAlignment="1">
      <alignment horizontal="left" vertical="center" wrapText="1" indent="1"/>
    </xf>
    <xf numFmtId="0" fontId="9" fillId="6" borderId="33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left" vertical="center" wrapText="1" indent="1"/>
    </xf>
    <xf numFmtId="0" fontId="9" fillId="6" borderId="44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3" fontId="0" fillId="6" borderId="9" xfId="0" applyNumberFormat="1" applyFill="1" applyBorder="1"/>
    <xf numFmtId="0" fontId="9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2" fillId="10" borderId="26" xfId="0" applyFont="1" applyFill="1" applyBorder="1" applyAlignment="1">
      <alignment horizontal="left" vertical="center" wrapText="1" indent="1"/>
    </xf>
    <xf numFmtId="0" fontId="8" fillId="10" borderId="27" xfId="0" applyFont="1" applyFill="1" applyBorder="1" applyAlignment="1">
      <alignment horizontal="left" vertical="center" wrapText="1" indent="1"/>
    </xf>
    <xf numFmtId="3" fontId="0" fillId="10" borderId="28" xfId="0" applyNumberFormat="1" applyFill="1" applyBorder="1"/>
    <xf numFmtId="0" fontId="8" fillId="10" borderId="34" xfId="0" applyFont="1" applyFill="1" applyBorder="1" applyAlignment="1">
      <alignment vertical="center" wrapText="1"/>
    </xf>
    <xf numFmtId="3" fontId="3" fillId="10" borderId="35" xfId="0" applyNumberFormat="1" applyFont="1" applyFill="1" applyBorder="1"/>
    <xf numFmtId="0" fontId="12" fillId="10" borderId="26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12" fillId="10" borderId="26" xfId="0" applyFont="1" applyFill="1" applyBorder="1" applyAlignment="1">
      <alignment horizontal="left" wrapText="1"/>
    </xf>
    <xf numFmtId="0" fontId="8" fillId="10" borderId="34" xfId="0" applyFont="1" applyFill="1" applyBorder="1" applyAlignment="1">
      <alignment horizontal="left" wrapText="1"/>
    </xf>
    <xf numFmtId="0" fontId="12" fillId="10" borderId="43" xfId="0" applyFont="1" applyFill="1" applyBorder="1" applyAlignment="1">
      <alignment horizontal="left" vertical="top" wrapText="1" indent="1"/>
    </xf>
    <xf numFmtId="0" fontId="8" fillId="10" borderId="43" xfId="0" applyFont="1" applyFill="1" applyBorder="1" applyAlignment="1">
      <alignment vertical="top" wrapText="1"/>
    </xf>
    <xf numFmtId="3" fontId="3" fillId="0" borderId="12" xfId="0" applyNumberFormat="1" applyFont="1" applyBorder="1"/>
    <xf numFmtId="3" fontId="11" fillId="6" borderId="28" xfId="0" applyNumberFormat="1" applyFont="1" applyFill="1" applyBorder="1"/>
    <xf numFmtId="0" fontId="13" fillId="16" borderId="24" xfId="0" applyFont="1" applyFill="1" applyBorder="1" applyAlignment="1">
      <alignment horizontal="left" vertical="center" wrapText="1" indent="1"/>
    </xf>
    <xf numFmtId="3" fontId="0" fillId="17" borderId="2" xfId="0" applyNumberFormat="1" applyFill="1" applyBorder="1"/>
    <xf numFmtId="0" fontId="12" fillId="0" borderId="4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3" fontId="0" fillId="17" borderId="3" xfId="0" applyNumberFormat="1" applyFill="1" applyBorder="1"/>
    <xf numFmtId="3" fontId="3" fillId="17" borderId="28" xfId="0" applyNumberFormat="1" applyFont="1" applyFill="1" applyBorder="1"/>
    <xf numFmtId="3" fontId="25" fillId="0" borderId="0" xfId="0" applyNumberFormat="1" applyFont="1"/>
    <xf numFmtId="0" fontId="13" fillId="16" borderId="5" xfId="0" applyFont="1" applyFill="1" applyBorder="1" applyAlignment="1">
      <alignment horizontal="left" wrapText="1"/>
    </xf>
    <xf numFmtId="0" fontId="9" fillId="16" borderId="6" xfId="0" applyFont="1" applyFill="1" applyBorder="1" applyAlignment="1">
      <alignment horizontal="left" wrapText="1"/>
    </xf>
    <xf numFmtId="0" fontId="0" fillId="17" borderId="9" xfId="0" applyFill="1" applyBorder="1"/>
    <xf numFmtId="3" fontId="3" fillId="17" borderId="12" xfId="0" applyNumberFormat="1" applyFont="1" applyFill="1" applyBorder="1"/>
    <xf numFmtId="3" fontId="3" fillId="17" borderId="53" xfId="0" applyNumberFormat="1" applyFont="1" applyFill="1" applyBorder="1"/>
    <xf numFmtId="0" fontId="1" fillId="0" borderId="2" xfId="0" applyFont="1" applyBorder="1"/>
    <xf numFmtId="3" fontId="1" fillId="0" borderId="7" xfId="0" applyNumberFormat="1" applyFont="1" applyBorder="1"/>
    <xf numFmtId="3" fontId="25" fillId="0" borderId="25" xfId="0" applyNumberFormat="1" applyFont="1" applyBorder="1"/>
    <xf numFmtId="3" fontId="1" fillId="0" borderId="35" xfId="0" applyNumberFormat="1" applyFont="1" applyBorder="1"/>
    <xf numFmtId="0" fontId="7" fillId="0" borderId="10" xfId="0" applyFont="1" applyBorder="1" applyAlignment="1">
      <alignment horizontal="left" vertical="center" wrapText="1" indent="1"/>
    </xf>
    <xf numFmtId="3" fontId="25" fillId="0" borderId="7" xfId="0" applyNumberFormat="1" applyFont="1" applyBorder="1"/>
    <xf numFmtId="3" fontId="1" fillId="0" borderId="25" xfId="0" applyNumberFormat="1" applyFont="1" applyBorder="1"/>
    <xf numFmtId="3" fontId="1" fillId="0" borderId="21" xfId="0" applyNumberFormat="1" applyFont="1" applyBorder="1"/>
    <xf numFmtId="3" fontId="1" fillId="0" borderId="9" xfId="0" applyNumberFormat="1" applyFont="1" applyBorder="1"/>
    <xf numFmtId="0" fontId="0" fillId="17" borderId="7" xfId="0" applyFill="1" applyBorder="1"/>
    <xf numFmtId="3" fontId="11" fillId="17" borderId="28" xfId="0" applyNumberFormat="1" applyFont="1" applyFill="1" applyBorder="1" applyAlignment="1">
      <alignment horizontal="right"/>
    </xf>
    <xf numFmtId="0" fontId="0" fillId="17" borderId="12" xfId="0" applyFill="1" applyBorder="1"/>
    <xf numFmtId="3" fontId="0" fillId="17" borderId="12" xfId="0" applyNumberFormat="1" applyFill="1" applyBorder="1"/>
    <xf numFmtId="0" fontId="13" fillId="19" borderId="10" xfId="0" applyFont="1" applyFill="1" applyBorder="1" applyAlignment="1">
      <alignment vertical="center" wrapText="1"/>
    </xf>
    <xf numFmtId="0" fontId="9" fillId="19" borderId="11" xfId="0" applyFont="1" applyFill="1" applyBorder="1" applyAlignment="1">
      <alignment vertical="center" wrapText="1"/>
    </xf>
    <xf numFmtId="3" fontId="0" fillId="19" borderId="12" xfId="0" applyNumberFormat="1" applyFill="1" applyBorder="1"/>
    <xf numFmtId="0" fontId="0" fillId="17" borderId="21" xfId="0" applyFill="1" applyBorder="1"/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3" fontId="6" fillId="6" borderId="51" xfId="0" applyNumberFormat="1" applyFont="1" applyFill="1" applyBorder="1"/>
    <xf numFmtId="0" fontId="12" fillId="0" borderId="31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3" fontId="11" fillId="6" borderId="50" xfId="0" applyNumberFormat="1" applyFont="1" applyFill="1" applyBorder="1"/>
    <xf numFmtId="3" fontId="3" fillId="17" borderId="55" xfId="0" applyNumberFormat="1" applyFont="1" applyFill="1" applyBorder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5"/>
    </xf>
    <xf numFmtId="0" fontId="17" fillId="0" borderId="0" xfId="0" applyFont="1" applyAlignment="1">
      <alignment horizontal="left" vertical="center" wrapText="1" indent="5"/>
    </xf>
    <xf numFmtId="0" fontId="18" fillId="0" borderId="0" xfId="0" applyFont="1" applyAlignment="1">
      <alignment vertical="center" wrapText="1"/>
    </xf>
    <xf numFmtId="3" fontId="11" fillId="0" borderId="0" xfId="0" applyNumberFormat="1" applyFont="1"/>
    <xf numFmtId="0" fontId="7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49" fontId="13" fillId="0" borderId="0" xfId="0" applyNumberFormat="1" applyFont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/>
    <xf numFmtId="0" fontId="28" fillId="0" borderId="0" xfId="0" applyFont="1" applyAlignment="1">
      <alignment horizontal="right" vertical="center"/>
    </xf>
    <xf numFmtId="0" fontId="8" fillId="0" borderId="54" xfId="0" applyFont="1" applyBorder="1" applyAlignment="1">
      <alignment vertical="center" wrapText="1"/>
    </xf>
    <xf numFmtId="3" fontId="3" fillId="0" borderId="55" xfId="0" applyNumberFormat="1" applyFont="1" applyBorder="1"/>
    <xf numFmtId="0" fontId="9" fillId="19" borderId="1" xfId="0" applyFont="1" applyFill="1" applyBorder="1" applyAlignment="1">
      <alignment vertical="center" wrapText="1"/>
    </xf>
    <xf numFmtId="3" fontId="0" fillId="19" borderId="1" xfId="0" applyNumberFormat="1" applyFill="1" applyBorder="1"/>
    <xf numFmtId="0" fontId="12" fillId="0" borderId="6" xfId="0" applyFont="1" applyBorder="1" applyAlignment="1">
      <alignment horizontal="left" vertical="center" wrapText="1"/>
    </xf>
    <xf numFmtId="0" fontId="13" fillId="19" borderId="8" xfId="0" applyFont="1" applyFill="1" applyBorder="1" applyAlignment="1">
      <alignment vertical="center" wrapText="1"/>
    </xf>
    <xf numFmtId="3" fontId="0" fillId="19" borderId="9" xfId="0" applyNumberFormat="1" applyFill="1" applyBorder="1"/>
    <xf numFmtId="3" fontId="11" fillId="15" borderId="50" xfId="0" applyNumberFormat="1" applyFont="1" applyFill="1" applyBorder="1"/>
    <xf numFmtId="3" fontId="6" fillId="15" borderId="1" xfId="0" applyNumberFormat="1" applyFont="1" applyFill="1" applyBorder="1"/>
    <xf numFmtId="3" fontId="6" fillId="15" borderId="1" xfId="0" applyNumberFormat="1" applyFont="1" applyFill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3" fontId="0" fillId="19" borderId="11" xfId="0" applyNumberFormat="1" applyFill="1" applyBorder="1"/>
    <xf numFmtId="0" fontId="0" fillId="0" borderId="59" xfId="0" applyBorder="1" applyAlignment="1">
      <alignment vertical="center" wrapText="1"/>
    </xf>
    <xf numFmtId="0" fontId="13" fillId="0" borderId="60" xfId="0" applyFont="1" applyBorder="1" applyAlignment="1">
      <alignment horizontal="center" vertical="center"/>
    </xf>
    <xf numFmtId="49" fontId="13" fillId="0" borderId="61" xfId="0" applyNumberFormat="1" applyFont="1" applyBorder="1" applyAlignment="1">
      <alignment horizontal="right" vertical="center"/>
    </xf>
    <xf numFmtId="0" fontId="0" fillId="21" borderId="59" xfId="0" applyFill="1" applyBorder="1" applyAlignment="1">
      <alignment vertical="center" wrapText="1"/>
    </xf>
    <xf numFmtId="0" fontId="13" fillId="21" borderId="60" xfId="0" applyFont="1" applyFill="1" applyBorder="1" applyAlignment="1">
      <alignment horizontal="center" vertical="center"/>
    </xf>
    <xf numFmtId="49" fontId="13" fillId="21" borderId="6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/>
    </xf>
    <xf numFmtId="49" fontId="12" fillId="0" borderId="56" xfId="1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</cellXfs>
  <cellStyles count="2">
    <cellStyle name="Normál" xfId="0" builtinId="0"/>
    <cellStyle name="Normal_KTRSZJ" xfId="1" xr:uid="{112E27E5-89F6-4E44-ADDC-64EDB861B51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20C2-5D54-49B4-B528-1514E3CD5F8E}">
  <dimension ref="A1:V33"/>
  <sheetViews>
    <sheetView topLeftCell="A7" workbookViewId="0">
      <selection activeCell="J28" sqref="J28"/>
    </sheetView>
  </sheetViews>
  <sheetFormatPr defaultRowHeight="14.4" x14ac:dyDescent="0.3"/>
  <cols>
    <col min="2" max="2" width="15" customWidth="1"/>
    <col min="3" max="3" width="27.33203125" bestFit="1" customWidth="1"/>
    <col min="4" max="4" width="17.33203125" bestFit="1" customWidth="1"/>
    <col min="5" max="5" width="12.6640625" bestFit="1" customWidth="1"/>
  </cols>
  <sheetData>
    <row r="1" spans="1:22" x14ac:dyDescent="0.3">
      <c r="A1" s="7" t="s">
        <v>17</v>
      </c>
    </row>
    <row r="2" spans="1:22" ht="28.8" x14ac:dyDescent="0.3">
      <c r="D2" s="1" t="s">
        <v>2</v>
      </c>
      <c r="E2" s="2" t="s">
        <v>4</v>
      </c>
      <c r="F2" s="1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">
      <c r="B3" s="1" t="s">
        <v>1</v>
      </c>
      <c r="C3" s="1"/>
      <c r="D3" s="4"/>
      <c r="E3" s="4">
        <v>55256</v>
      </c>
      <c r="F3" s="4">
        <v>236685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x14ac:dyDescent="0.3">
      <c r="B4" s="3" t="s">
        <v>7</v>
      </c>
      <c r="C4" s="1" t="s">
        <v>5</v>
      </c>
      <c r="D4" s="4"/>
      <c r="E4" s="4">
        <v>55256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x14ac:dyDescent="0.3">
      <c r="B5" s="1"/>
      <c r="C5" s="1" t="s">
        <v>0</v>
      </c>
      <c r="D5" s="4"/>
      <c r="E5" s="4"/>
      <c r="F5" s="4">
        <v>110432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2" x14ac:dyDescent="0.3">
      <c r="B6" s="1"/>
      <c r="C6" s="1" t="s">
        <v>8</v>
      </c>
      <c r="D6" s="4"/>
      <c r="E6" s="4"/>
      <c r="F6" s="4">
        <v>23600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2" x14ac:dyDescent="0.3">
      <c r="B7" s="1"/>
      <c r="C7" s="1" t="s">
        <v>9</v>
      </c>
      <c r="D7" s="4"/>
      <c r="E7" s="4"/>
      <c r="F7" s="4">
        <v>102653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2" x14ac:dyDescent="0.3">
      <c r="B8" s="1"/>
      <c r="C8" s="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2" x14ac:dyDescent="0.3">
      <c r="B9" s="1"/>
      <c r="C9" s="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2" x14ac:dyDescent="0.3">
      <c r="B10" s="1"/>
      <c r="C10" s="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2" x14ac:dyDescent="0.3">
      <c r="B11" s="1"/>
      <c r="C11" s="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2" ht="15" thickBot="1" x14ac:dyDescent="0.35">
      <c r="A12" s="7" t="s">
        <v>18</v>
      </c>
      <c r="B12" s="5" t="s">
        <v>16</v>
      </c>
      <c r="C12" s="5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6" t="s">
        <v>15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2" x14ac:dyDescent="0.3">
      <c r="A13" s="47" t="s">
        <v>21</v>
      </c>
      <c r="B13" s="36" t="s">
        <v>3</v>
      </c>
      <c r="C13" s="38" t="s">
        <v>19</v>
      </c>
      <c r="D13" s="39" t="s">
        <v>20</v>
      </c>
      <c r="E13" s="40">
        <v>0.27</v>
      </c>
      <c r="F13" s="143">
        <v>25644</v>
      </c>
      <c r="G13" s="41">
        <f>F13*E13</f>
        <v>6923.88</v>
      </c>
      <c r="H13" s="42">
        <f>G13+F13</f>
        <v>32567.88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2" x14ac:dyDescent="0.3">
      <c r="A14" s="194" t="s">
        <v>21</v>
      </c>
      <c r="B14" s="43" t="s">
        <v>6</v>
      </c>
      <c r="C14" s="12"/>
      <c r="D14" s="9" t="s">
        <v>20</v>
      </c>
      <c r="E14" s="10">
        <v>0.27</v>
      </c>
      <c r="F14" s="139">
        <v>24483</v>
      </c>
      <c r="G14" s="11">
        <f>F14*E14</f>
        <v>6610.4100000000008</v>
      </c>
      <c r="H14" s="44">
        <f>G14+F14</f>
        <v>31093.41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2" x14ac:dyDescent="0.3">
      <c r="A15" s="195"/>
      <c r="B15" s="182" t="s">
        <v>22</v>
      </c>
      <c r="C15" s="20"/>
      <c r="D15" s="21" t="s">
        <v>20</v>
      </c>
      <c r="E15" s="22">
        <v>0.27</v>
      </c>
      <c r="F15" s="144">
        <v>4071</v>
      </c>
      <c r="G15" s="23">
        <f>F15*E15</f>
        <v>1099.17</v>
      </c>
      <c r="H15" s="45">
        <f>G15+F15</f>
        <v>5170.17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2" x14ac:dyDescent="0.3">
      <c r="A16" s="195"/>
      <c r="B16" s="197" t="s">
        <v>144</v>
      </c>
      <c r="C16" s="27"/>
      <c r="D16" s="21" t="s">
        <v>20</v>
      </c>
      <c r="E16" s="28">
        <v>0.27</v>
      </c>
      <c r="F16" s="145">
        <v>252163</v>
      </c>
      <c r="G16" s="29">
        <f>F16*E16</f>
        <v>68084.010000000009</v>
      </c>
      <c r="H16" s="49">
        <f>G16+F16</f>
        <v>320247.01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" thickBot="1" x14ac:dyDescent="0.35">
      <c r="A17" s="196"/>
      <c r="B17" s="198" t="s">
        <v>24</v>
      </c>
      <c r="C17" s="51"/>
      <c r="D17" s="199" t="s">
        <v>20</v>
      </c>
      <c r="E17" s="75">
        <v>0.27</v>
      </c>
      <c r="F17" s="146">
        <v>194544</v>
      </c>
      <c r="G17" s="53">
        <f>F17*E17</f>
        <v>52526.880000000005</v>
      </c>
      <c r="H17" s="54">
        <f>G17+F17</f>
        <v>247070.88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B18" s="1"/>
      <c r="C18" s="1"/>
      <c r="D18" s="4"/>
      <c r="E18" s="15"/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" thickBot="1" x14ac:dyDescent="0.35">
      <c r="B19" s="1"/>
      <c r="C19" s="1"/>
      <c r="D19" s="4"/>
      <c r="E19" s="1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6" t="s">
        <v>27</v>
      </c>
      <c r="B20" s="76" t="s">
        <v>22</v>
      </c>
      <c r="C20" s="77" t="s">
        <v>25</v>
      </c>
      <c r="D20" s="78" t="s">
        <v>26</v>
      </c>
      <c r="E20" s="79">
        <v>0.27</v>
      </c>
      <c r="F20" s="147">
        <v>710820</v>
      </c>
      <c r="G20" s="80">
        <f t="shared" ref="G20:G30" si="0">F20*E20</f>
        <v>191921.40000000002</v>
      </c>
      <c r="H20" s="81">
        <f t="shared" ref="H20:H31" si="1">G20+F20</f>
        <v>902741.4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" thickBot="1" x14ac:dyDescent="0.35">
      <c r="A21" s="46"/>
      <c r="B21" s="74" t="s">
        <v>24</v>
      </c>
      <c r="C21" s="51"/>
      <c r="D21" s="52" t="s">
        <v>26</v>
      </c>
      <c r="E21" s="75">
        <v>0.27</v>
      </c>
      <c r="F21" s="146">
        <v>374187</v>
      </c>
      <c r="G21" s="53">
        <f t="shared" si="0"/>
        <v>101030.49</v>
      </c>
      <c r="H21" s="54">
        <f t="shared" si="1"/>
        <v>475217.49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B22" s="1"/>
      <c r="C22" s="1"/>
      <c r="D22" s="4"/>
      <c r="E22" s="15"/>
      <c r="F22" s="17">
        <f>SUM(F20:F21)</f>
        <v>1085007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" thickBot="1" x14ac:dyDescent="0.35">
      <c r="B23" s="1"/>
      <c r="C23" s="1"/>
      <c r="D23" s="4"/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47" t="s">
        <v>28</v>
      </c>
      <c r="B24" s="36" t="s">
        <v>31</v>
      </c>
      <c r="C24" s="38" t="s">
        <v>29</v>
      </c>
      <c r="D24" s="39" t="s">
        <v>30</v>
      </c>
      <c r="E24" s="40">
        <v>0.27</v>
      </c>
      <c r="F24" s="143">
        <v>1683992</v>
      </c>
      <c r="G24" s="41">
        <f t="shared" si="0"/>
        <v>454677.84</v>
      </c>
      <c r="H24" s="42">
        <f t="shared" si="1"/>
        <v>2138669.84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48"/>
      <c r="B25" s="181"/>
      <c r="C25" s="12"/>
      <c r="D25" s="9" t="s">
        <v>30</v>
      </c>
      <c r="E25" s="18" t="s">
        <v>32</v>
      </c>
      <c r="F25" s="139">
        <v>94719</v>
      </c>
      <c r="G25" s="11">
        <v>0</v>
      </c>
      <c r="H25" s="44">
        <f t="shared" si="1"/>
        <v>94719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48"/>
      <c r="B26" s="182" t="s">
        <v>22</v>
      </c>
      <c r="C26" s="20"/>
      <c r="D26" s="21" t="s">
        <v>33</v>
      </c>
      <c r="E26" s="22">
        <v>0.27</v>
      </c>
      <c r="F26" s="144">
        <v>2666</v>
      </c>
      <c r="G26" s="23">
        <f t="shared" si="0"/>
        <v>719.82</v>
      </c>
      <c r="H26" s="45">
        <f t="shared" si="1"/>
        <v>3385.82</v>
      </c>
      <c r="I26" s="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48"/>
      <c r="B27" s="183" t="s">
        <v>24</v>
      </c>
      <c r="C27" s="32"/>
      <c r="D27" s="33" t="s">
        <v>33</v>
      </c>
      <c r="E27" s="34">
        <v>0.27</v>
      </c>
      <c r="F27" s="140">
        <v>336959</v>
      </c>
      <c r="G27" s="35">
        <f t="shared" si="0"/>
        <v>90978.930000000008</v>
      </c>
      <c r="H27" s="50">
        <f t="shared" si="1"/>
        <v>427937.93</v>
      </c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B28" s="184"/>
      <c r="C28" s="32"/>
      <c r="D28" s="33" t="s">
        <v>33</v>
      </c>
      <c r="E28" s="33" t="s">
        <v>32</v>
      </c>
      <c r="F28" s="140">
        <v>22574</v>
      </c>
      <c r="G28" s="35">
        <v>0</v>
      </c>
      <c r="H28" s="50">
        <f t="shared" si="1"/>
        <v>22574</v>
      </c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B29" s="184" t="s">
        <v>3</v>
      </c>
      <c r="C29" s="32"/>
      <c r="D29" s="33" t="s">
        <v>33</v>
      </c>
      <c r="E29" s="83">
        <v>0.27</v>
      </c>
      <c r="F29" s="140">
        <v>6335</v>
      </c>
      <c r="G29" s="35">
        <f t="shared" si="0"/>
        <v>1710.45</v>
      </c>
      <c r="H29" s="50">
        <f t="shared" si="1"/>
        <v>8045.45</v>
      </c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3">
      <c r="B30" s="185" t="s">
        <v>144</v>
      </c>
      <c r="C30" s="180"/>
      <c r="D30" s="153" t="s">
        <v>33</v>
      </c>
      <c r="E30" s="154">
        <v>0.27</v>
      </c>
      <c r="F30" s="137">
        <v>320728</v>
      </c>
      <c r="G30" s="97">
        <f t="shared" si="0"/>
        <v>86596.560000000012</v>
      </c>
      <c r="H30" s="186">
        <f t="shared" si="1"/>
        <v>407324.56</v>
      </c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" thickBot="1" x14ac:dyDescent="0.35">
      <c r="B31" s="187"/>
      <c r="C31" s="188"/>
      <c r="D31" s="189"/>
      <c r="E31" s="190" t="s">
        <v>32</v>
      </c>
      <c r="F31" s="191">
        <v>24300</v>
      </c>
      <c r="G31" s="192">
        <v>0</v>
      </c>
      <c r="H31" s="193">
        <f t="shared" si="1"/>
        <v>24300</v>
      </c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3">
      <c r="B32" s="1"/>
      <c r="C32" s="1"/>
      <c r="F32" s="17">
        <f>SUM(F24:F28)</f>
        <v>2140910</v>
      </c>
    </row>
    <row r="33" spans="2:9" x14ac:dyDescent="0.3">
      <c r="B33" s="1"/>
      <c r="C33" s="1"/>
      <c r="I33" s="4">
        <f>SUM(F18,F22,F32)</f>
        <v>3225917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7C15-96C5-4EEC-873C-8AA97FC70536}">
  <dimension ref="A1:D25"/>
  <sheetViews>
    <sheetView workbookViewId="0">
      <selection activeCell="D11" sqref="D11"/>
    </sheetView>
  </sheetViews>
  <sheetFormatPr defaultRowHeight="14.4" x14ac:dyDescent="0.3"/>
  <cols>
    <col min="2" max="2" width="80.109375" bestFit="1" customWidth="1"/>
    <col min="4" max="4" width="10.5546875" bestFit="1" customWidth="1"/>
  </cols>
  <sheetData>
    <row r="1" spans="1:4" x14ac:dyDescent="0.3">
      <c r="B1" t="s">
        <v>100</v>
      </c>
    </row>
    <row r="2" spans="1:4" x14ac:dyDescent="0.3">
      <c r="B2" t="s">
        <v>92</v>
      </c>
      <c r="D2" t="s">
        <v>93</v>
      </c>
    </row>
    <row r="3" spans="1:4" x14ac:dyDescent="0.3">
      <c r="A3" s="5"/>
      <c r="B3" s="201" t="s">
        <v>91</v>
      </c>
      <c r="C3" s="8"/>
      <c r="D3" s="254" t="s">
        <v>356</v>
      </c>
    </row>
    <row r="4" spans="1:4" x14ac:dyDescent="0.3">
      <c r="A4" s="5"/>
      <c r="B4" s="201" t="s">
        <v>358</v>
      </c>
      <c r="C4" s="8"/>
      <c r="D4" s="254" t="s">
        <v>357</v>
      </c>
    </row>
    <row r="5" spans="1:4" x14ac:dyDescent="0.3">
      <c r="A5" s="1"/>
      <c r="B5" s="201" t="s">
        <v>94</v>
      </c>
      <c r="C5" s="12"/>
      <c r="D5" s="254" t="s">
        <v>359</v>
      </c>
    </row>
    <row r="6" spans="1:4" x14ac:dyDescent="0.3">
      <c r="A6" s="1"/>
      <c r="B6" s="13" t="s">
        <v>95</v>
      </c>
      <c r="C6" s="12"/>
      <c r="D6" s="254" t="s">
        <v>360</v>
      </c>
    </row>
    <row r="7" spans="1:4" x14ac:dyDescent="0.3">
      <c r="A7" s="1"/>
      <c r="B7" s="13" t="s">
        <v>96</v>
      </c>
      <c r="C7" s="12"/>
      <c r="D7" s="254" t="s">
        <v>361</v>
      </c>
    </row>
    <row r="8" spans="1:4" x14ac:dyDescent="0.3">
      <c r="A8" s="1"/>
      <c r="B8" s="13" t="s">
        <v>97</v>
      </c>
      <c r="C8" s="12"/>
      <c r="D8" s="254" t="s">
        <v>362</v>
      </c>
    </row>
    <row r="9" spans="1:4" x14ac:dyDescent="0.3">
      <c r="A9" s="1"/>
      <c r="B9" s="13" t="s">
        <v>98</v>
      </c>
      <c r="C9" s="12"/>
      <c r="D9" s="254" t="s">
        <v>363</v>
      </c>
    </row>
    <row r="10" spans="1:4" x14ac:dyDescent="0.3">
      <c r="A10" s="5"/>
      <c r="B10" s="201" t="s">
        <v>99</v>
      </c>
      <c r="C10" s="12"/>
      <c r="D10" s="254" t="s">
        <v>364</v>
      </c>
    </row>
    <row r="11" spans="1:4" x14ac:dyDescent="0.3">
      <c r="A11" s="1"/>
      <c r="B11" s="201" t="s">
        <v>365</v>
      </c>
      <c r="C11" s="12"/>
      <c r="D11" s="254" t="s">
        <v>366</v>
      </c>
    </row>
    <row r="12" spans="1:4" x14ac:dyDescent="0.3">
      <c r="A12" s="1"/>
      <c r="C12" s="1"/>
      <c r="D12" s="4"/>
    </row>
    <row r="13" spans="1:4" x14ac:dyDescent="0.3">
      <c r="A13" s="1"/>
      <c r="C13" s="1"/>
      <c r="D13" s="4"/>
    </row>
    <row r="14" spans="1:4" x14ac:dyDescent="0.3">
      <c r="A14" s="5"/>
      <c r="B14" s="7"/>
      <c r="C14" s="1"/>
      <c r="D14" s="4"/>
    </row>
    <row r="15" spans="1:4" x14ac:dyDescent="0.3">
      <c r="A15" s="5"/>
      <c r="B15" s="7"/>
      <c r="C15" s="1"/>
      <c r="D15" s="4"/>
    </row>
    <row r="16" spans="1:4" x14ac:dyDescent="0.3">
      <c r="A16" s="1"/>
      <c r="C16" s="1"/>
      <c r="D16" s="4"/>
    </row>
    <row r="17" spans="1:4" x14ac:dyDescent="0.3">
      <c r="A17" s="1"/>
      <c r="C17" s="1"/>
      <c r="D17" s="4"/>
    </row>
    <row r="18" spans="1:4" x14ac:dyDescent="0.3">
      <c r="A18" s="1"/>
      <c r="C18" s="1"/>
      <c r="D18" s="4"/>
    </row>
    <row r="19" spans="1:4" x14ac:dyDescent="0.3">
      <c r="A19" s="1"/>
      <c r="C19" s="1"/>
      <c r="D19" s="4"/>
    </row>
    <row r="20" spans="1:4" x14ac:dyDescent="0.3">
      <c r="A20" s="1"/>
      <c r="C20" s="1"/>
      <c r="D20" s="4"/>
    </row>
    <row r="21" spans="1:4" x14ac:dyDescent="0.3">
      <c r="A21" s="1"/>
      <c r="C21" s="1"/>
      <c r="D21" s="4"/>
    </row>
    <row r="22" spans="1:4" x14ac:dyDescent="0.3">
      <c r="A22" s="1"/>
      <c r="C22" s="1"/>
      <c r="D22" s="4"/>
    </row>
    <row r="23" spans="1:4" x14ac:dyDescent="0.3">
      <c r="A23" s="5"/>
      <c r="B23" s="7"/>
      <c r="C23" s="1"/>
      <c r="D23" s="4"/>
    </row>
    <row r="24" spans="1:4" x14ac:dyDescent="0.3">
      <c r="A24" s="1"/>
    </row>
    <row r="25" spans="1:4" x14ac:dyDescent="0.3">
      <c r="A25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08EB-A657-4926-BBAB-ACA94F61E549}">
  <dimension ref="B2:L300"/>
  <sheetViews>
    <sheetView topLeftCell="A214" zoomScaleNormal="100" workbookViewId="0">
      <selection activeCell="H218" sqref="H218"/>
    </sheetView>
  </sheetViews>
  <sheetFormatPr defaultRowHeight="14.4" x14ac:dyDescent="0.3"/>
  <cols>
    <col min="2" max="2" width="55" customWidth="1"/>
    <col min="3" max="3" width="6.5546875" customWidth="1"/>
    <col min="4" max="4" width="12.44140625" customWidth="1"/>
    <col min="5" max="5" width="11.33203125" bestFit="1" customWidth="1"/>
    <col min="9" max="9" width="55" customWidth="1"/>
    <col min="10" max="10" width="6.5546875" customWidth="1"/>
    <col min="11" max="11" width="11.33203125" bestFit="1" customWidth="1"/>
    <col min="12" max="12" width="10.5546875" bestFit="1" customWidth="1"/>
  </cols>
  <sheetData>
    <row r="2" spans="2:11" x14ac:dyDescent="0.3">
      <c r="B2" s="255" t="s">
        <v>367</v>
      </c>
      <c r="C2" s="255"/>
      <c r="D2" s="177"/>
    </row>
    <row r="3" spans="2:11" ht="15" thickBot="1" x14ac:dyDescent="0.35">
      <c r="B3" s="179"/>
      <c r="C3" s="179"/>
      <c r="D3" s="178" t="s">
        <v>368</v>
      </c>
      <c r="E3" s="400" t="s">
        <v>666</v>
      </c>
      <c r="I3" s="255"/>
      <c r="J3" s="255"/>
    </row>
    <row r="4" spans="2:11" x14ac:dyDescent="0.3">
      <c r="B4" s="256" t="s">
        <v>101</v>
      </c>
      <c r="C4" s="257" t="s">
        <v>102</v>
      </c>
      <c r="D4" s="394">
        <f>SUM(D5,D6,D7,D8)</f>
        <v>5664590</v>
      </c>
      <c r="E4" s="401">
        <f>SUM(E5,E6,E7,E8)</f>
        <v>5127890</v>
      </c>
      <c r="I4" s="179"/>
      <c r="J4" s="179"/>
      <c r="K4" s="7"/>
    </row>
    <row r="5" spans="2:11" ht="15" thickBot="1" x14ac:dyDescent="0.35">
      <c r="B5" s="258" t="s">
        <v>369</v>
      </c>
      <c r="C5" s="259" t="s">
        <v>102</v>
      </c>
      <c r="D5" s="286">
        <v>1125800</v>
      </c>
      <c r="E5" s="402">
        <v>1125800</v>
      </c>
      <c r="I5" s="344"/>
      <c r="J5" s="579"/>
      <c r="K5" s="549"/>
    </row>
    <row r="6" spans="2:11" ht="15" thickBot="1" x14ac:dyDescent="0.35">
      <c r="B6" s="264" t="s">
        <v>665</v>
      </c>
      <c r="C6" s="265" t="s">
        <v>102</v>
      </c>
      <c r="D6" s="397">
        <v>3163500</v>
      </c>
      <c r="E6" s="403">
        <v>2543500</v>
      </c>
      <c r="I6" s="580"/>
      <c r="J6" s="581"/>
      <c r="K6" s="549"/>
    </row>
    <row r="7" spans="2:11" x14ac:dyDescent="0.3">
      <c r="B7" s="266" t="s">
        <v>373</v>
      </c>
      <c r="C7" s="267" t="s">
        <v>102</v>
      </c>
      <c r="D7" s="395">
        <v>475405</v>
      </c>
      <c r="E7" s="404">
        <v>475405</v>
      </c>
      <c r="I7" s="344"/>
      <c r="J7" s="579"/>
      <c r="K7" s="6"/>
    </row>
    <row r="8" spans="2:11" x14ac:dyDescent="0.3">
      <c r="B8" s="268" t="s">
        <v>374</v>
      </c>
      <c r="C8" s="269" t="s">
        <v>102</v>
      </c>
      <c r="D8" s="283">
        <v>899885</v>
      </c>
      <c r="E8" s="405">
        <v>983185</v>
      </c>
      <c r="I8" s="344"/>
      <c r="J8" s="579"/>
      <c r="K8" s="6"/>
    </row>
    <row r="9" spans="2:11" x14ac:dyDescent="0.3">
      <c r="B9" s="270" t="s">
        <v>375</v>
      </c>
      <c r="C9" s="269" t="s">
        <v>102</v>
      </c>
      <c r="D9" s="283">
        <v>6600000</v>
      </c>
      <c r="E9" s="405">
        <v>6600000</v>
      </c>
      <c r="I9" s="344"/>
      <c r="J9" s="579"/>
      <c r="K9" s="6"/>
    </row>
    <row r="10" spans="2:11" x14ac:dyDescent="0.3">
      <c r="B10" s="271" t="s">
        <v>376</v>
      </c>
      <c r="C10" s="272" t="s">
        <v>103</v>
      </c>
      <c r="D10" s="283">
        <v>3443155</v>
      </c>
      <c r="E10" s="405">
        <v>0</v>
      </c>
      <c r="I10" s="361"/>
      <c r="J10" s="579"/>
      <c r="K10" s="6"/>
    </row>
    <row r="11" spans="2:11" ht="26.4" x14ac:dyDescent="0.3">
      <c r="B11" s="271" t="s">
        <v>377</v>
      </c>
      <c r="C11" s="273" t="s">
        <v>104</v>
      </c>
      <c r="D11" s="283">
        <v>1830890</v>
      </c>
      <c r="E11" s="405">
        <v>2855000</v>
      </c>
      <c r="I11" s="344"/>
      <c r="J11" s="579"/>
      <c r="K11" s="6"/>
    </row>
    <row r="12" spans="2:11" x14ac:dyDescent="0.3">
      <c r="B12" s="271" t="s">
        <v>378</v>
      </c>
      <c r="C12" s="273" t="s">
        <v>105</v>
      </c>
      <c r="D12" s="283">
        <v>2270000</v>
      </c>
      <c r="E12" s="405">
        <v>2270000</v>
      </c>
      <c r="I12" s="344">
        <v>3</v>
      </c>
      <c r="J12" s="579"/>
      <c r="K12" s="6"/>
    </row>
    <row r="13" spans="2:11" x14ac:dyDescent="0.3">
      <c r="B13" s="271" t="s">
        <v>379</v>
      </c>
      <c r="C13" s="273" t="s">
        <v>105</v>
      </c>
      <c r="D13" s="283">
        <v>123000</v>
      </c>
      <c r="E13" s="405">
        <v>0</v>
      </c>
      <c r="I13" s="344"/>
      <c r="J13" s="579"/>
      <c r="K13" s="6"/>
    </row>
    <row r="14" spans="2:11" x14ac:dyDescent="0.3">
      <c r="B14" s="271" t="s">
        <v>380</v>
      </c>
      <c r="C14" s="273" t="s">
        <v>104</v>
      </c>
      <c r="D14" s="283">
        <v>5612200</v>
      </c>
      <c r="E14" s="405">
        <v>6343500</v>
      </c>
      <c r="I14" s="344"/>
      <c r="J14" s="579"/>
      <c r="K14" s="6"/>
    </row>
    <row r="15" spans="2:11" x14ac:dyDescent="0.3">
      <c r="B15" s="258" t="s">
        <v>381</v>
      </c>
      <c r="C15" s="259" t="s">
        <v>104</v>
      </c>
      <c r="D15" s="286">
        <v>435000</v>
      </c>
      <c r="E15" s="405">
        <v>0</v>
      </c>
      <c r="I15" s="344"/>
      <c r="J15" s="579"/>
      <c r="K15" s="6"/>
    </row>
    <row r="16" spans="2:11" ht="15" thickBot="1" x14ac:dyDescent="0.35">
      <c r="B16" s="258" t="s">
        <v>382</v>
      </c>
      <c r="C16" s="259" t="s">
        <v>383</v>
      </c>
      <c r="D16" s="286">
        <v>0</v>
      </c>
      <c r="E16" s="402">
        <v>0</v>
      </c>
      <c r="I16" s="344"/>
      <c r="J16" s="579"/>
      <c r="K16" s="6"/>
    </row>
    <row r="17" spans="2:11" ht="15" thickBot="1" x14ac:dyDescent="0.35">
      <c r="B17" s="274" t="s">
        <v>106</v>
      </c>
      <c r="C17" s="275"/>
      <c r="D17" s="289">
        <f>SUM(D5,D6,D7:D14,D15)</f>
        <v>25978835</v>
      </c>
      <c r="E17" s="289">
        <f>SUM(E5,E6,E7:E14,E15)</f>
        <v>23196390</v>
      </c>
      <c r="I17" s="367"/>
      <c r="J17" s="582"/>
      <c r="K17" s="583"/>
    </row>
    <row r="18" spans="2:11" x14ac:dyDescent="0.3">
      <c r="B18" s="276"/>
      <c r="C18" s="276"/>
      <c r="D18" s="177"/>
      <c r="I18" s="276"/>
      <c r="J18" s="276"/>
    </row>
    <row r="19" spans="2:11" ht="15" thickBot="1" x14ac:dyDescent="0.35">
      <c r="B19" s="277" t="s">
        <v>107</v>
      </c>
      <c r="C19" s="277"/>
      <c r="D19" s="178">
        <v>2024</v>
      </c>
      <c r="E19" s="399">
        <v>2025</v>
      </c>
      <c r="I19" s="277"/>
      <c r="J19" s="277"/>
      <c r="K19" s="4"/>
    </row>
    <row r="20" spans="2:11" x14ac:dyDescent="0.3">
      <c r="B20" s="278" t="s">
        <v>384</v>
      </c>
      <c r="C20" s="279" t="s">
        <v>108</v>
      </c>
      <c r="D20" s="280">
        <v>268600</v>
      </c>
      <c r="E20" s="209">
        <v>269800</v>
      </c>
      <c r="I20" s="584"/>
      <c r="J20" s="585"/>
      <c r="K20" s="4"/>
    </row>
    <row r="21" spans="2:11" x14ac:dyDescent="0.3">
      <c r="B21" s="281" t="s">
        <v>385</v>
      </c>
      <c r="C21" s="282" t="s">
        <v>386</v>
      </c>
      <c r="D21" s="283">
        <v>8000000</v>
      </c>
      <c r="E21" s="209">
        <v>8000000</v>
      </c>
      <c r="I21" s="584"/>
      <c r="J21" s="585"/>
      <c r="K21" s="4"/>
    </row>
    <row r="22" spans="2:11" x14ac:dyDescent="0.3">
      <c r="B22" s="281" t="s">
        <v>387</v>
      </c>
      <c r="C22" s="282" t="s">
        <v>108</v>
      </c>
      <c r="D22" s="283">
        <v>1493506</v>
      </c>
      <c r="E22" s="209">
        <v>1500000</v>
      </c>
      <c r="I22" s="584"/>
      <c r="J22" s="585"/>
      <c r="K22" s="4"/>
    </row>
    <row r="23" spans="2:11" x14ac:dyDescent="0.3">
      <c r="B23" s="281" t="s">
        <v>388</v>
      </c>
      <c r="C23" s="282" t="s">
        <v>389</v>
      </c>
      <c r="D23" s="283">
        <v>654615</v>
      </c>
      <c r="E23" s="209">
        <v>1100000</v>
      </c>
      <c r="I23" s="584"/>
      <c r="J23" s="585"/>
      <c r="K23" s="4"/>
    </row>
    <row r="24" spans="2:11" ht="15" thickBot="1" x14ac:dyDescent="0.35">
      <c r="B24" s="284" t="s">
        <v>109</v>
      </c>
      <c r="C24" s="285" t="s">
        <v>110</v>
      </c>
      <c r="D24" s="286">
        <v>20000</v>
      </c>
      <c r="E24" s="209">
        <v>20000</v>
      </c>
      <c r="I24" s="584"/>
      <c r="J24" s="585"/>
      <c r="K24" s="4"/>
    </row>
    <row r="25" spans="2:11" ht="15" thickBot="1" x14ac:dyDescent="0.35">
      <c r="B25" s="287" t="s">
        <v>111</v>
      </c>
      <c r="C25" s="288"/>
      <c r="D25" s="289">
        <f>SUM(D20:D24)</f>
        <v>10436721</v>
      </c>
      <c r="E25" s="289">
        <f>SUM(E20:E24)</f>
        <v>10889800</v>
      </c>
      <c r="I25" s="586"/>
      <c r="J25" s="587"/>
      <c r="K25" s="583"/>
    </row>
    <row r="26" spans="2:11" x14ac:dyDescent="0.3">
      <c r="B26" s="276"/>
      <c r="C26" s="276"/>
      <c r="D26" s="177"/>
      <c r="I26" s="276"/>
      <c r="J26" s="276"/>
    </row>
    <row r="27" spans="2:11" ht="15" thickBot="1" x14ac:dyDescent="0.35">
      <c r="B27" s="290" t="s">
        <v>390</v>
      </c>
      <c r="C27" s="290"/>
      <c r="D27" s="178">
        <v>2024</v>
      </c>
      <c r="E27" s="399">
        <v>2025</v>
      </c>
      <c r="I27" s="290"/>
      <c r="J27" s="290"/>
    </row>
    <row r="28" spans="2:11" x14ac:dyDescent="0.3">
      <c r="B28" s="291" t="s">
        <v>391</v>
      </c>
      <c r="C28" s="292" t="s">
        <v>112</v>
      </c>
      <c r="D28" s="280">
        <v>0</v>
      </c>
      <c r="E28" s="396">
        <v>0</v>
      </c>
      <c r="I28" s="366"/>
      <c r="J28" s="579"/>
      <c r="K28" s="4"/>
    </row>
    <row r="29" spans="2:11" x14ac:dyDescent="0.3">
      <c r="B29" s="293" t="s">
        <v>113</v>
      </c>
      <c r="C29" s="269" t="s">
        <v>112</v>
      </c>
      <c r="D29" s="283">
        <v>0</v>
      </c>
      <c r="E29" s="477">
        <v>0</v>
      </c>
      <c r="I29" s="366"/>
      <c r="J29" s="579"/>
      <c r="K29" s="4"/>
    </row>
    <row r="30" spans="2:11" x14ac:dyDescent="0.3">
      <c r="B30" s="293" t="s">
        <v>392</v>
      </c>
      <c r="C30" s="269" t="s">
        <v>112</v>
      </c>
      <c r="D30" s="283">
        <v>20000</v>
      </c>
      <c r="E30" s="477">
        <v>20000</v>
      </c>
      <c r="I30" s="366"/>
      <c r="J30" s="579"/>
      <c r="K30" s="4"/>
    </row>
    <row r="31" spans="2:11" x14ac:dyDescent="0.3">
      <c r="B31" s="293" t="s">
        <v>114</v>
      </c>
      <c r="C31" s="269" t="s">
        <v>115</v>
      </c>
      <c r="D31" s="283">
        <v>20000</v>
      </c>
      <c r="E31" s="477">
        <v>15000</v>
      </c>
      <c r="I31" s="366"/>
      <c r="J31" s="579"/>
      <c r="K31" s="4"/>
    </row>
    <row r="32" spans="2:11" x14ac:dyDescent="0.3">
      <c r="B32" s="293" t="s">
        <v>55</v>
      </c>
      <c r="C32" s="269" t="s">
        <v>112</v>
      </c>
      <c r="D32" s="283">
        <v>300000</v>
      </c>
      <c r="E32" s="477">
        <v>300000</v>
      </c>
      <c r="I32" s="366"/>
      <c r="J32" s="579"/>
      <c r="K32" s="4"/>
    </row>
    <row r="33" spans="2:12" x14ac:dyDescent="0.3">
      <c r="B33" s="293" t="s">
        <v>393</v>
      </c>
      <c r="C33" s="269" t="s">
        <v>112</v>
      </c>
      <c r="D33" s="283">
        <v>194054</v>
      </c>
      <c r="E33" s="477">
        <v>251025</v>
      </c>
      <c r="I33" s="366"/>
      <c r="J33" s="579"/>
      <c r="K33" s="4"/>
    </row>
    <row r="34" spans="2:12" x14ac:dyDescent="0.3">
      <c r="B34" s="293" t="s">
        <v>394</v>
      </c>
      <c r="C34" s="269" t="s">
        <v>112</v>
      </c>
      <c r="D34" s="283">
        <v>270000</v>
      </c>
      <c r="E34" s="477">
        <v>270000</v>
      </c>
      <c r="I34" s="366"/>
      <c r="J34" s="579"/>
      <c r="K34" s="4"/>
    </row>
    <row r="35" spans="2:12" x14ac:dyDescent="0.3">
      <c r="B35" s="293" t="s">
        <v>395</v>
      </c>
      <c r="C35" s="269" t="s">
        <v>112</v>
      </c>
      <c r="D35" s="283">
        <v>10252</v>
      </c>
      <c r="E35" s="477">
        <v>10252</v>
      </c>
      <c r="I35" s="366"/>
      <c r="J35" s="579"/>
      <c r="K35" s="4"/>
    </row>
    <row r="36" spans="2:12" x14ac:dyDescent="0.3">
      <c r="B36" s="293" t="s">
        <v>396</v>
      </c>
      <c r="C36" s="269" t="s">
        <v>115</v>
      </c>
      <c r="D36" s="283">
        <v>390000</v>
      </c>
      <c r="E36" s="477">
        <v>442500</v>
      </c>
      <c r="I36" s="366"/>
      <c r="J36" s="579"/>
      <c r="K36" s="4"/>
    </row>
    <row r="37" spans="2:12" x14ac:dyDescent="0.3">
      <c r="B37" s="293" t="s">
        <v>397</v>
      </c>
      <c r="C37" s="269" t="s">
        <v>115</v>
      </c>
      <c r="D37" s="283">
        <v>0</v>
      </c>
      <c r="E37" s="477"/>
      <c r="I37" s="366"/>
      <c r="J37" s="579"/>
      <c r="K37" s="4"/>
    </row>
    <row r="38" spans="2:12" x14ac:dyDescent="0.3">
      <c r="B38" s="293" t="s">
        <v>616</v>
      </c>
      <c r="C38" s="269"/>
      <c r="D38" s="283">
        <v>0</v>
      </c>
      <c r="E38" s="477">
        <v>300000</v>
      </c>
      <c r="I38" s="366"/>
      <c r="J38" s="579"/>
      <c r="K38" s="4"/>
    </row>
    <row r="39" spans="2:12" x14ac:dyDescent="0.3">
      <c r="B39" s="293" t="s">
        <v>617</v>
      </c>
      <c r="C39" s="269"/>
      <c r="D39" s="283">
        <v>0</v>
      </c>
      <c r="E39" s="477">
        <v>1200000</v>
      </c>
      <c r="I39" s="366"/>
      <c r="J39" s="579"/>
      <c r="K39" s="4"/>
    </row>
    <row r="40" spans="2:12" x14ac:dyDescent="0.3">
      <c r="B40" s="293" t="s">
        <v>398</v>
      </c>
      <c r="C40" s="269" t="s">
        <v>112</v>
      </c>
      <c r="D40" s="283">
        <v>1080000</v>
      </c>
      <c r="E40" s="477"/>
      <c r="I40" s="276"/>
      <c r="J40" s="587"/>
      <c r="K40" s="17"/>
      <c r="L40" s="4"/>
    </row>
    <row r="41" spans="2:12" x14ac:dyDescent="0.3">
      <c r="B41" s="293" t="s">
        <v>399</v>
      </c>
      <c r="C41" s="269" t="s">
        <v>115</v>
      </c>
      <c r="D41" s="283"/>
      <c r="E41" s="477">
        <v>20000</v>
      </c>
      <c r="I41" s="276"/>
      <c r="J41" s="276"/>
    </row>
    <row r="42" spans="2:12" ht="15" thickBot="1" x14ac:dyDescent="0.35">
      <c r="B42" s="294" t="s">
        <v>400</v>
      </c>
      <c r="C42" s="285"/>
      <c r="D42" s="286"/>
      <c r="E42" s="476"/>
      <c r="I42" s="276"/>
      <c r="J42" s="276"/>
    </row>
    <row r="43" spans="2:12" ht="15" thickBot="1" x14ac:dyDescent="0.35">
      <c r="B43" s="295" t="s">
        <v>401</v>
      </c>
      <c r="C43" s="288"/>
      <c r="D43" s="289">
        <f>SUM(D28:D42)</f>
        <v>2284306</v>
      </c>
      <c r="E43" s="470">
        <f>SUM(E28:E42)</f>
        <v>2828777</v>
      </c>
      <c r="I43" s="366"/>
      <c r="J43" s="366"/>
      <c r="K43" s="4"/>
    </row>
    <row r="44" spans="2:12" x14ac:dyDescent="0.3">
      <c r="B44" s="296"/>
      <c r="C44" s="276"/>
      <c r="D44" s="177"/>
      <c r="I44" s="366"/>
      <c r="J44" s="366"/>
      <c r="K44" s="4"/>
    </row>
    <row r="45" spans="2:12" ht="15" thickBot="1" x14ac:dyDescent="0.35">
      <c r="B45" s="296" t="s">
        <v>402</v>
      </c>
      <c r="C45" s="276"/>
      <c r="D45" s="177"/>
      <c r="I45" s="290"/>
      <c r="J45" s="290"/>
      <c r="K45" s="4"/>
    </row>
    <row r="46" spans="2:12" x14ac:dyDescent="0.3">
      <c r="B46" s="291" t="s">
        <v>403</v>
      </c>
      <c r="C46" s="297"/>
      <c r="D46" s="280">
        <v>413864</v>
      </c>
      <c r="E46" s="396">
        <v>413864</v>
      </c>
      <c r="I46" s="290"/>
      <c r="J46" s="290"/>
      <c r="K46" s="4"/>
    </row>
    <row r="47" spans="2:12" x14ac:dyDescent="0.3">
      <c r="B47" s="298" t="s">
        <v>404</v>
      </c>
      <c r="C47" s="299"/>
      <c r="D47" s="286">
        <v>40001</v>
      </c>
      <c r="E47" s="477">
        <v>0</v>
      </c>
      <c r="I47" s="308"/>
      <c r="J47" s="308"/>
      <c r="K47" s="17"/>
    </row>
    <row r="48" spans="2:12" x14ac:dyDescent="0.3">
      <c r="B48" s="298" t="s">
        <v>405</v>
      </c>
      <c r="C48" s="299"/>
      <c r="D48" s="286">
        <v>3936000</v>
      </c>
      <c r="E48" s="477">
        <v>0</v>
      </c>
      <c r="I48" s="308"/>
      <c r="J48" s="308"/>
    </row>
    <row r="49" spans="2:11" ht="26.4" x14ac:dyDescent="0.3">
      <c r="B49" s="300" t="s">
        <v>406</v>
      </c>
      <c r="C49" s="301"/>
      <c r="D49" s="454">
        <v>13426213</v>
      </c>
      <c r="E49" s="477">
        <v>0</v>
      </c>
      <c r="I49" s="308"/>
      <c r="J49" s="308"/>
    </row>
    <row r="50" spans="2:11" x14ac:dyDescent="0.3">
      <c r="B50" s="302" t="s">
        <v>407</v>
      </c>
      <c r="C50" s="303"/>
      <c r="D50" s="455">
        <v>13445031</v>
      </c>
      <c r="E50" s="477">
        <v>0</v>
      </c>
      <c r="I50" s="308"/>
      <c r="J50" s="308"/>
    </row>
    <row r="51" spans="2:11" ht="15" thickBot="1" x14ac:dyDescent="0.35">
      <c r="B51" s="294" t="s">
        <v>408</v>
      </c>
      <c r="C51" s="299"/>
      <c r="D51" s="286">
        <v>30537918</v>
      </c>
      <c r="E51" s="477">
        <v>12023600</v>
      </c>
      <c r="I51" s="309"/>
      <c r="J51" s="309"/>
    </row>
    <row r="52" spans="2:11" ht="15" thickBot="1" x14ac:dyDescent="0.35">
      <c r="B52" s="572" t="s">
        <v>116</v>
      </c>
      <c r="C52" s="573"/>
      <c r="D52" s="574">
        <f>SUM(D46:D51)</f>
        <v>61799027</v>
      </c>
      <c r="E52" s="476">
        <f>SUM(E46:E51)</f>
        <v>12437464</v>
      </c>
      <c r="I52" s="308"/>
      <c r="J52" s="308"/>
    </row>
    <row r="53" spans="2:11" ht="15" thickBot="1" x14ac:dyDescent="0.35">
      <c r="B53" s="304"/>
      <c r="C53" s="305"/>
      <c r="D53" s="456"/>
      <c r="E53" s="470"/>
      <c r="I53" s="388"/>
      <c r="J53" s="388"/>
      <c r="K53" s="4"/>
    </row>
    <row r="54" spans="2:11" ht="15" thickBot="1" x14ac:dyDescent="0.35">
      <c r="B54" s="575" t="s">
        <v>409</v>
      </c>
      <c r="C54" s="576"/>
      <c r="D54" s="577">
        <f>SUM(D17,D25,D43,D52)</f>
        <v>100498889</v>
      </c>
      <c r="E54" s="578">
        <f>SUM(E17,E25,E43,E52)</f>
        <v>49352431</v>
      </c>
      <c r="I54" s="588"/>
      <c r="J54" s="388"/>
      <c r="K54" s="4"/>
    </row>
    <row r="55" spans="2:11" x14ac:dyDescent="0.3">
      <c r="B55" s="308"/>
      <c r="C55" s="308"/>
      <c r="D55" s="177"/>
      <c r="I55" s="388"/>
      <c r="J55" s="388"/>
    </row>
    <row r="56" spans="2:11" x14ac:dyDescent="0.3">
      <c r="B56" s="308"/>
      <c r="C56" s="308"/>
      <c r="D56" s="177"/>
      <c r="I56" s="388"/>
      <c r="J56" s="388"/>
      <c r="K56" s="4"/>
    </row>
    <row r="57" spans="2:11" x14ac:dyDescent="0.3">
      <c r="B57" s="308"/>
      <c r="C57" s="308"/>
      <c r="D57" s="177"/>
      <c r="I57" s="589"/>
      <c r="J57" s="589"/>
      <c r="K57" s="4"/>
    </row>
    <row r="58" spans="2:11" x14ac:dyDescent="0.3">
      <c r="B58" s="309" t="s">
        <v>410</v>
      </c>
      <c r="C58" s="309"/>
      <c r="D58" s="177"/>
      <c r="I58" s="388"/>
      <c r="J58" s="388"/>
      <c r="K58" s="4"/>
    </row>
    <row r="59" spans="2:11" ht="15" thickBot="1" x14ac:dyDescent="0.35">
      <c r="B59" s="308"/>
      <c r="C59" s="308"/>
      <c r="D59" s="177"/>
      <c r="I59" s="589"/>
      <c r="J59" s="589"/>
      <c r="K59" s="4"/>
    </row>
    <row r="60" spans="2:11" x14ac:dyDescent="0.3">
      <c r="B60" s="310" t="s">
        <v>411</v>
      </c>
      <c r="C60" s="311"/>
      <c r="D60" s="457">
        <f>D114</f>
        <v>11679495.450000001</v>
      </c>
      <c r="E60" s="172">
        <v>8619671</v>
      </c>
      <c r="I60" s="589"/>
      <c r="J60" s="589"/>
      <c r="K60" s="4"/>
    </row>
    <row r="61" spans="2:11" x14ac:dyDescent="0.3">
      <c r="B61" s="312" t="s">
        <v>412</v>
      </c>
      <c r="C61" s="313"/>
      <c r="D61" s="458">
        <f>D120</f>
        <v>60000</v>
      </c>
      <c r="E61" s="477">
        <v>60000</v>
      </c>
      <c r="I61" s="388"/>
      <c r="J61" s="388"/>
      <c r="K61" s="4"/>
    </row>
    <row r="62" spans="2:11" x14ac:dyDescent="0.3">
      <c r="B62" s="314" t="s">
        <v>413</v>
      </c>
      <c r="C62" s="315"/>
      <c r="D62" s="459">
        <f>D129</f>
        <v>1395577</v>
      </c>
      <c r="E62" s="477">
        <v>1181373</v>
      </c>
      <c r="I62" s="589"/>
      <c r="J62" s="589"/>
    </row>
    <row r="63" spans="2:11" x14ac:dyDescent="0.3">
      <c r="B63" s="314" t="s">
        <v>414</v>
      </c>
      <c r="C63" s="315"/>
      <c r="D63" s="459">
        <f>D146</f>
        <v>3826100</v>
      </c>
      <c r="E63" s="477">
        <v>3467520</v>
      </c>
      <c r="I63" s="589"/>
      <c r="J63" s="589"/>
      <c r="K63" s="4"/>
    </row>
    <row r="64" spans="2:11" x14ac:dyDescent="0.3">
      <c r="B64" s="316" t="s">
        <v>415</v>
      </c>
      <c r="C64" s="317"/>
      <c r="D64" s="459">
        <v>0</v>
      </c>
      <c r="E64" s="477">
        <v>0</v>
      </c>
      <c r="I64" s="589"/>
      <c r="J64" s="589"/>
      <c r="K64" s="4"/>
    </row>
    <row r="65" spans="2:11" x14ac:dyDescent="0.3">
      <c r="B65" s="316" t="s">
        <v>416</v>
      </c>
      <c r="C65" s="317"/>
      <c r="D65" s="459">
        <f>D166</f>
        <v>6325309.5899999999</v>
      </c>
      <c r="E65" s="477">
        <v>6345841</v>
      </c>
      <c r="I65" s="589"/>
      <c r="J65" s="589"/>
    </row>
    <row r="66" spans="2:11" x14ac:dyDescent="0.3">
      <c r="B66" s="314" t="s">
        <v>417</v>
      </c>
      <c r="C66" s="315"/>
      <c r="D66" s="459">
        <f>D201</f>
        <v>42240766.579999998</v>
      </c>
      <c r="E66" s="477">
        <v>7120265</v>
      </c>
      <c r="I66" s="589"/>
      <c r="J66" s="589"/>
      <c r="K66" s="4"/>
    </row>
    <row r="67" spans="2:11" ht="15" thickBot="1" x14ac:dyDescent="0.35">
      <c r="B67" s="316" t="s">
        <v>418</v>
      </c>
      <c r="C67" s="317"/>
      <c r="D67" s="459">
        <f>D230</f>
        <v>2240232</v>
      </c>
      <c r="E67" s="477">
        <v>1224108</v>
      </c>
      <c r="I67" s="589"/>
      <c r="J67" s="589"/>
      <c r="K67" s="4"/>
    </row>
    <row r="68" spans="2:11" x14ac:dyDescent="0.3">
      <c r="B68" s="318" t="s">
        <v>419</v>
      </c>
      <c r="C68" s="319"/>
      <c r="D68" s="457">
        <f>D236</f>
        <v>900430</v>
      </c>
      <c r="E68" s="477">
        <v>1000023</v>
      </c>
      <c r="I68" s="590"/>
      <c r="J68" s="590"/>
      <c r="K68" s="4"/>
    </row>
    <row r="69" spans="2:11" x14ac:dyDescent="0.3">
      <c r="B69" s="314" t="s">
        <v>420</v>
      </c>
      <c r="C69" s="315"/>
      <c r="D69" s="459">
        <f>D246</f>
        <v>4160699.0700000003</v>
      </c>
      <c r="E69" s="477">
        <v>10016889</v>
      </c>
      <c r="I69" s="308"/>
      <c r="J69" s="308"/>
    </row>
    <row r="70" spans="2:11" x14ac:dyDescent="0.3">
      <c r="B70" s="316" t="s">
        <v>117</v>
      </c>
      <c r="C70" s="317"/>
      <c r="D70" s="459">
        <f>D256</f>
        <v>529158.19999999995</v>
      </c>
      <c r="E70" s="477">
        <v>476517</v>
      </c>
      <c r="I70" s="309"/>
      <c r="J70" s="309"/>
    </row>
    <row r="71" spans="2:11" x14ac:dyDescent="0.3">
      <c r="B71" s="316" t="s">
        <v>421</v>
      </c>
      <c r="C71" s="317"/>
      <c r="D71" s="459">
        <f>D271</f>
        <v>4728455.05</v>
      </c>
      <c r="E71" s="477">
        <v>4930768</v>
      </c>
      <c r="I71" s="309"/>
      <c r="J71" s="309"/>
    </row>
    <row r="72" spans="2:11" x14ac:dyDescent="0.3">
      <c r="B72" s="316" t="s">
        <v>422</v>
      </c>
      <c r="C72" s="317"/>
      <c r="D72" s="459">
        <v>3976001</v>
      </c>
      <c r="E72" s="477">
        <v>0</v>
      </c>
      <c r="I72" s="366"/>
      <c r="J72" s="591"/>
      <c r="K72" s="4"/>
    </row>
    <row r="73" spans="2:11" x14ac:dyDescent="0.3">
      <c r="B73" s="316" t="s">
        <v>423</v>
      </c>
      <c r="C73" s="317"/>
      <c r="D73" s="459">
        <f>D289</f>
        <v>1281015.05</v>
      </c>
      <c r="E73" s="477">
        <v>1173400</v>
      </c>
      <c r="I73" s="366"/>
      <c r="J73" s="592"/>
      <c r="K73" s="4"/>
    </row>
    <row r="74" spans="2:11" x14ac:dyDescent="0.3">
      <c r="B74" s="316" t="s">
        <v>424</v>
      </c>
      <c r="C74" s="317"/>
      <c r="D74" s="459">
        <f>D300</f>
        <v>1331000</v>
      </c>
      <c r="E74" s="477">
        <v>2855000</v>
      </c>
      <c r="I74" s="366"/>
      <c r="J74" s="591"/>
      <c r="K74" s="4"/>
    </row>
    <row r="75" spans="2:11" x14ac:dyDescent="0.3">
      <c r="B75" s="316" t="s">
        <v>425</v>
      </c>
      <c r="C75" s="317"/>
      <c r="D75" s="459">
        <v>1016834</v>
      </c>
      <c r="E75" s="477">
        <v>881056</v>
      </c>
      <c r="I75" s="366"/>
      <c r="J75" s="591"/>
      <c r="K75" s="4"/>
    </row>
    <row r="76" spans="2:11" x14ac:dyDescent="0.3">
      <c r="B76" s="316" t="s">
        <v>118</v>
      </c>
      <c r="C76" s="317"/>
      <c r="D76" s="459">
        <v>14339616</v>
      </c>
      <c r="E76" s="477"/>
      <c r="I76" s="276"/>
      <c r="J76" s="338"/>
      <c r="K76" s="4"/>
    </row>
    <row r="77" spans="2:11" ht="15" thickBot="1" x14ac:dyDescent="0.35">
      <c r="B77" s="320" t="s">
        <v>119</v>
      </c>
      <c r="C77" s="321"/>
      <c r="D77" s="460">
        <v>100498889</v>
      </c>
      <c r="E77" s="567">
        <f>SUM(E60:E76)</f>
        <v>49352431</v>
      </c>
      <c r="I77" s="366"/>
      <c r="J77" s="593"/>
      <c r="K77" s="4"/>
    </row>
    <row r="78" spans="2:11" x14ac:dyDescent="0.3">
      <c r="B78" s="308"/>
      <c r="C78" s="308"/>
      <c r="D78" s="177"/>
      <c r="I78" s="366"/>
      <c r="J78" s="592"/>
      <c r="K78" s="4"/>
    </row>
    <row r="79" spans="2:11" x14ac:dyDescent="0.3">
      <c r="B79" s="309" t="s">
        <v>426</v>
      </c>
      <c r="C79" s="309"/>
      <c r="D79" s="322"/>
      <c r="I79" s="366"/>
      <c r="J79" s="592"/>
      <c r="K79" s="4"/>
    </row>
    <row r="80" spans="2:11" ht="15" thickBot="1" x14ac:dyDescent="0.35">
      <c r="B80" s="309"/>
      <c r="C80" s="309"/>
      <c r="D80" s="178">
        <v>2024</v>
      </c>
      <c r="E80">
        <v>2025</v>
      </c>
      <c r="I80" s="366"/>
      <c r="J80" s="592"/>
      <c r="K80" s="4"/>
    </row>
    <row r="81" spans="2:11" x14ac:dyDescent="0.3">
      <c r="B81" s="291" t="s">
        <v>427</v>
      </c>
      <c r="C81" s="323" t="s">
        <v>428</v>
      </c>
      <c r="D81" s="461">
        <v>6240000</v>
      </c>
      <c r="E81" s="396">
        <v>6097188</v>
      </c>
      <c r="I81" s="366"/>
      <c r="J81" s="592"/>
      <c r="K81" s="4"/>
    </row>
    <row r="82" spans="2:11" x14ac:dyDescent="0.3">
      <c r="B82" s="293" t="s">
        <v>429</v>
      </c>
      <c r="C82" s="325" t="s">
        <v>120</v>
      </c>
      <c r="D82" s="462">
        <v>811200</v>
      </c>
      <c r="E82" s="477">
        <v>823120</v>
      </c>
      <c r="I82" s="366"/>
      <c r="J82" s="592"/>
      <c r="K82" s="4"/>
    </row>
    <row r="83" spans="2:11" x14ac:dyDescent="0.3">
      <c r="B83" s="293" t="s">
        <v>662</v>
      </c>
      <c r="C83" s="325" t="s">
        <v>428</v>
      </c>
      <c r="D83" s="462">
        <v>156000</v>
      </c>
      <c r="E83" s="477">
        <v>627210</v>
      </c>
      <c r="I83" s="366"/>
      <c r="J83" s="592"/>
      <c r="K83" s="4"/>
    </row>
    <row r="84" spans="2:11" x14ac:dyDescent="0.3">
      <c r="B84" s="293" t="s">
        <v>664</v>
      </c>
      <c r="C84" s="325" t="s">
        <v>120</v>
      </c>
      <c r="D84" s="462">
        <v>20280</v>
      </c>
      <c r="E84" s="477">
        <v>81537</v>
      </c>
      <c r="I84" s="366"/>
      <c r="J84" s="592"/>
      <c r="K84" s="4"/>
    </row>
    <row r="85" spans="2:11" x14ac:dyDescent="0.3">
      <c r="B85" s="293" t="s">
        <v>430</v>
      </c>
      <c r="C85" s="327" t="s">
        <v>121</v>
      </c>
      <c r="D85" s="462">
        <v>150000</v>
      </c>
      <c r="E85" s="552"/>
      <c r="I85" s="366"/>
      <c r="J85" s="592"/>
      <c r="K85" s="4"/>
    </row>
    <row r="86" spans="2:11" x14ac:dyDescent="0.3">
      <c r="B86" s="293" t="s">
        <v>431</v>
      </c>
      <c r="C86" s="327" t="s">
        <v>120</v>
      </c>
      <c r="D86" s="462">
        <v>49560</v>
      </c>
      <c r="E86" s="552"/>
      <c r="I86" s="366"/>
      <c r="J86" s="592"/>
      <c r="K86" s="4"/>
    </row>
    <row r="87" spans="2:11" x14ac:dyDescent="0.3">
      <c r="B87" s="293" t="s">
        <v>90</v>
      </c>
      <c r="C87" s="327" t="s">
        <v>432</v>
      </c>
      <c r="D87" s="462">
        <v>1578720</v>
      </c>
      <c r="E87" s="552">
        <v>0</v>
      </c>
      <c r="I87" s="366"/>
      <c r="J87" s="592"/>
      <c r="K87" s="4"/>
    </row>
    <row r="88" spans="2:11" ht="15" thickBot="1" x14ac:dyDescent="0.35">
      <c r="B88" s="345" t="s">
        <v>433</v>
      </c>
      <c r="C88" s="350" t="s">
        <v>120</v>
      </c>
      <c r="D88" s="475">
        <f>D87*0.13</f>
        <v>205233.6</v>
      </c>
      <c r="E88" s="566">
        <v>0</v>
      </c>
      <c r="I88" s="366"/>
      <c r="J88" s="592"/>
      <c r="K88" s="4"/>
    </row>
    <row r="89" spans="2:11" ht="15" thickBot="1" x14ac:dyDescent="0.35">
      <c r="B89" s="423" t="s">
        <v>434</v>
      </c>
      <c r="C89" s="424"/>
      <c r="D89" s="465">
        <f>SUM(D81:D88)</f>
        <v>9210993.5999999996</v>
      </c>
      <c r="E89" s="470">
        <f>SUM(E81:E88)</f>
        <v>7629055</v>
      </c>
      <c r="I89" s="366"/>
      <c r="J89" s="591"/>
      <c r="K89" s="4"/>
    </row>
    <row r="90" spans="2:11" x14ac:dyDescent="0.3">
      <c r="B90" s="408"/>
      <c r="C90" s="409"/>
      <c r="D90" s="461"/>
      <c r="E90" s="564"/>
      <c r="I90" s="366"/>
      <c r="J90" s="591"/>
      <c r="K90" s="4"/>
    </row>
    <row r="91" spans="2:11" x14ac:dyDescent="0.3">
      <c r="B91" s="293" t="s">
        <v>435</v>
      </c>
      <c r="C91" s="325" t="s">
        <v>123</v>
      </c>
      <c r="D91" s="462">
        <v>25000</v>
      </c>
      <c r="E91" s="477">
        <v>25000</v>
      </c>
      <c r="I91" s="366"/>
      <c r="J91" s="591"/>
      <c r="K91" s="4"/>
    </row>
    <row r="92" spans="2:11" x14ac:dyDescent="0.3">
      <c r="B92" s="293" t="s">
        <v>436</v>
      </c>
      <c r="C92" s="325" t="s">
        <v>125</v>
      </c>
      <c r="D92" s="462">
        <v>216000</v>
      </c>
      <c r="E92" s="477">
        <v>216000</v>
      </c>
      <c r="I92" s="366"/>
      <c r="J92" s="591"/>
      <c r="K92" s="4"/>
    </row>
    <row r="93" spans="2:11" ht="26.4" x14ac:dyDescent="0.3">
      <c r="B93" s="293" t="s">
        <v>437</v>
      </c>
      <c r="C93" s="325" t="s">
        <v>125</v>
      </c>
      <c r="D93" s="462">
        <v>21890</v>
      </c>
      <c r="E93" s="477">
        <v>68750</v>
      </c>
      <c r="I93" s="366"/>
      <c r="J93" s="592"/>
      <c r="K93" s="4"/>
    </row>
    <row r="94" spans="2:11" x14ac:dyDescent="0.3">
      <c r="B94" s="293" t="s">
        <v>438</v>
      </c>
      <c r="C94" s="325" t="s">
        <v>125</v>
      </c>
      <c r="D94" s="462">
        <v>73481</v>
      </c>
      <c r="E94" s="477">
        <v>161660</v>
      </c>
      <c r="I94" s="366"/>
      <c r="J94" s="592"/>
      <c r="K94" s="4"/>
    </row>
    <row r="95" spans="2:11" x14ac:dyDescent="0.3">
      <c r="B95" s="293" t="s">
        <v>439</v>
      </c>
      <c r="C95" s="325" t="s">
        <v>125</v>
      </c>
      <c r="D95" s="462">
        <v>67500</v>
      </c>
      <c r="E95" s="477">
        <v>74280</v>
      </c>
      <c r="I95" s="366"/>
      <c r="J95" s="592"/>
      <c r="K95" s="4"/>
    </row>
    <row r="96" spans="2:11" ht="26.4" x14ac:dyDescent="0.3">
      <c r="B96" s="293" t="s">
        <v>440</v>
      </c>
      <c r="C96" s="325" t="s">
        <v>125</v>
      </c>
      <c r="D96" s="462">
        <v>2200</v>
      </c>
      <c r="E96" s="477">
        <v>25000</v>
      </c>
      <c r="I96" s="366"/>
      <c r="J96" s="592"/>
      <c r="K96" s="4"/>
    </row>
    <row r="97" spans="2:11" x14ac:dyDescent="0.3">
      <c r="B97" s="293" t="s">
        <v>441</v>
      </c>
      <c r="C97" s="325" t="s">
        <v>125</v>
      </c>
      <c r="D97" s="462">
        <v>45000</v>
      </c>
      <c r="E97" s="477">
        <v>88200</v>
      </c>
      <c r="I97" s="366"/>
      <c r="J97" s="592"/>
      <c r="K97" s="4"/>
    </row>
    <row r="98" spans="2:11" x14ac:dyDescent="0.3">
      <c r="B98" s="293" t="s">
        <v>442</v>
      </c>
      <c r="C98" s="325" t="s">
        <v>125</v>
      </c>
      <c r="D98" s="462">
        <v>33000</v>
      </c>
      <c r="E98" s="477">
        <v>31200</v>
      </c>
      <c r="I98" s="366"/>
      <c r="J98" s="592"/>
      <c r="K98" s="4"/>
    </row>
    <row r="99" spans="2:11" x14ac:dyDescent="0.3">
      <c r="B99" s="293" t="s">
        <v>443</v>
      </c>
      <c r="C99" s="325" t="s">
        <v>125</v>
      </c>
      <c r="D99" s="462">
        <v>7150</v>
      </c>
      <c r="E99" s="477">
        <v>10700</v>
      </c>
      <c r="I99" s="276"/>
      <c r="J99" s="338"/>
      <c r="K99" s="17"/>
    </row>
    <row r="100" spans="2:11" x14ac:dyDescent="0.3">
      <c r="B100" s="293" t="s">
        <v>444</v>
      </c>
      <c r="C100" s="325" t="s">
        <v>125</v>
      </c>
      <c r="D100" s="462">
        <v>6600</v>
      </c>
      <c r="E100" s="477">
        <v>14000</v>
      </c>
      <c r="I100" s="276"/>
      <c r="J100" s="276"/>
    </row>
    <row r="101" spans="2:11" x14ac:dyDescent="0.3">
      <c r="B101" s="293" t="s">
        <v>445</v>
      </c>
      <c r="C101" s="325" t="s">
        <v>125</v>
      </c>
      <c r="D101" s="462">
        <v>10645</v>
      </c>
      <c r="E101" s="477"/>
      <c r="I101" s="276"/>
      <c r="J101" s="276"/>
    </row>
    <row r="102" spans="2:11" x14ac:dyDescent="0.3">
      <c r="B102" s="293" t="s">
        <v>446</v>
      </c>
      <c r="C102" s="325" t="s">
        <v>127</v>
      </c>
      <c r="D102" s="462">
        <v>55000</v>
      </c>
      <c r="E102" s="477">
        <v>115610</v>
      </c>
      <c r="I102" s="276"/>
      <c r="J102" s="276"/>
    </row>
    <row r="103" spans="2:11" x14ac:dyDescent="0.3">
      <c r="B103" s="293" t="s">
        <v>447</v>
      </c>
      <c r="C103" s="327" t="s">
        <v>127</v>
      </c>
      <c r="D103" s="462">
        <v>33000</v>
      </c>
      <c r="E103" s="477">
        <v>42445</v>
      </c>
      <c r="I103" s="331"/>
      <c r="J103" s="276"/>
    </row>
    <row r="104" spans="2:11" x14ac:dyDescent="0.3">
      <c r="B104" s="293" t="s">
        <v>448</v>
      </c>
      <c r="C104" s="327" t="s">
        <v>127</v>
      </c>
      <c r="D104" s="462"/>
      <c r="E104" s="477"/>
      <c r="I104" s="366"/>
      <c r="J104" s="592"/>
      <c r="K104" s="4"/>
    </row>
    <row r="105" spans="2:11" x14ac:dyDescent="0.3">
      <c r="B105" s="293" t="s">
        <v>579</v>
      </c>
      <c r="C105" s="327" t="s">
        <v>127</v>
      </c>
      <c r="D105" s="462">
        <v>200000</v>
      </c>
      <c r="E105" s="477"/>
      <c r="I105" s="276"/>
      <c r="J105" s="276"/>
      <c r="K105" s="17"/>
    </row>
    <row r="106" spans="2:11" x14ac:dyDescent="0.3">
      <c r="B106" s="293" t="s">
        <v>449</v>
      </c>
      <c r="C106" s="327" t="s">
        <v>127</v>
      </c>
      <c r="D106" s="462">
        <v>6350</v>
      </c>
      <c r="E106" s="477">
        <v>7000</v>
      </c>
      <c r="I106" s="276"/>
      <c r="J106" s="276"/>
    </row>
    <row r="107" spans="2:11" x14ac:dyDescent="0.3">
      <c r="B107" s="293" t="s">
        <v>450</v>
      </c>
      <c r="C107" s="325" t="s">
        <v>127</v>
      </c>
      <c r="D107" s="462">
        <v>75000</v>
      </c>
      <c r="E107" s="477">
        <v>89000</v>
      </c>
      <c r="I107" s="335"/>
      <c r="J107" s="335"/>
    </row>
    <row r="108" spans="2:11" ht="26.4" x14ac:dyDescent="0.3">
      <c r="B108" s="293" t="s">
        <v>451</v>
      </c>
      <c r="C108" s="325" t="s">
        <v>127</v>
      </c>
      <c r="D108" s="462">
        <v>470000</v>
      </c>
      <c r="E108" s="477">
        <v>475560</v>
      </c>
      <c r="I108" s="366"/>
      <c r="J108" s="592"/>
      <c r="K108" s="4"/>
    </row>
    <row r="109" spans="2:11" ht="26.4" x14ac:dyDescent="0.3">
      <c r="B109" s="293" t="s">
        <v>452</v>
      </c>
      <c r="C109" s="325" t="s">
        <v>453</v>
      </c>
      <c r="D109" s="462">
        <v>150000</v>
      </c>
      <c r="E109" s="477">
        <v>150000</v>
      </c>
      <c r="I109" s="366"/>
      <c r="J109" s="592"/>
      <c r="K109" s="4"/>
    </row>
    <row r="110" spans="2:11" x14ac:dyDescent="0.3">
      <c r="B110" s="293" t="s">
        <v>454</v>
      </c>
      <c r="C110" s="325" t="s">
        <v>455</v>
      </c>
      <c r="D110" s="462">
        <v>850000</v>
      </c>
      <c r="E110" s="477">
        <v>0</v>
      </c>
      <c r="I110" s="366"/>
      <c r="J110" s="592"/>
      <c r="K110" s="4"/>
    </row>
    <row r="111" spans="2:11" x14ac:dyDescent="0.3">
      <c r="B111" s="293" t="s">
        <v>456</v>
      </c>
      <c r="C111" s="325" t="s">
        <v>128</v>
      </c>
      <c r="D111" s="462">
        <v>10000</v>
      </c>
      <c r="E111" s="477">
        <v>10000</v>
      </c>
      <c r="I111" s="366"/>
      <c r="J111" s="592"/>
      <c r="K111" s="4"/>
    </row>
    <row r="112" spans="2:11" x14ac:dyDescent="0.3">
      <c r="B112" s="293" t="s">
        <v>457</v>
      </c>
      <c r="C112" s="325" t="s">
        <v>129</v>
      </c>
      <c r="D112" s="462">
        <f>SUM(D93,D91,D96,D98:D100,D102:D103,D105)*0.27</f>
        <v>103636.8</v>
      </c>
      <c r="E112" s="477">
        <v>83161</v>
      </c>
      <c r="I112" s="276"/>
      <c r="J112" s="343"/>
      <c r="K112" s="17"/>
    </row>
    <row r="113" spans="2:11" ht="15" thickBot="1" x14ac:dyDescent="0.35">
      <c r="B113" s="294" t="s">
        <v>458</v>
      </c>
      <c r="C113" s="328" t="s">
        <v>129</v>
      </c>
      <c r="D113" s="464">
        <f>SUM(D94:D95)*0.05</f>
        <v>7049.05</v>
      </c>
      <c r="E113" s="477">
        <v>11797</v>
      </c>
      <c r="I113" s="276"/>
      <c r="J113" s="338"/>
    </row>
    <row r="114" spans="2:11" ht="15" thickBot="1" x14ac:dyDescent="0.35">
      <c r="B114" s="295" t="s">
        <v>122</v>
      </c>
      <c r="C114" s="329"/>
      <c r="D114" s="465">
        <f>SUM(D89:D113)</f>
        <v>11679495.450000001</v>
      </c>
      <c r="E114" s="565">
        <f>SUM(E89:E113)</f>
        <v>9328418</v>
      </c>
      <c r="I114" s="276"/>
      <c r="J114" s="338"/>
    </row>
    <row r="115" spans="2:11" x14ac:dyDescent="0.3">
      <c r="B115" s="276"/>
      <c r="C115" s="276"/>
      <c r="D115" s="177"/>
      <c r="I115" s="309"/>
      <c r="J115" s="339"/>
    </row>
    <row r="116" spans="2:11" x14ac:dyDescent="0.3">
      <c r="B116" s="276"/>
      <c r="C116" s="276"/>
      <c r="D116" s="177"/>
      <c r="I116" s="366"/>
      <c r="J116" s="592"/>
      <c r="K116" s="4"/>
    </row>
    <row r="117" spans="2:11" x14ac:dyDescent="0.3">
      <c r="B117" s="276"/>
      <c r="C117" s="276"/>
      <c r="D117" s="177"/>
      <c r="I117" s="366"/>
      <c r="J117" s="592"/>
      <c r="K117" s="4"/>
    </row>
    <row r="118" spans="2:11" ht="15" thickBot="1" x14ac:dyDescent="0.35">
      <c r="B118" s="331" t="s">
        <v>459</v>
      </c>
      <c r="C118" s="276"/>
      <c r="D118" s="178">
        <v>2024</v>
      </c>
      <c r="E118">
        <v>2025</v>
      </c>
      <c r="I118" s="366"/>
      <c r="J118" s="592"/>
      <c r="K118" s="4"/>
    </row>
    <row r="119" spans="2:11" ht="15" thickBot="1" x14ac:dyDescent="0.35">
      <c r="B119" s="332" t="s">
        <v>460</v>
      </c>
      <c r="C119" s="333" t="s">
        <v>127</v>
      </c>
      <c r="D119" s="466">
        <v>60000</v>
      </c>
      <c r="E119" s="396">
        <v>60000</v>
      </c>
      <c r="I119" s="366"/>
      <c r="J119" s="592"/>
      <c r="K119" s="4"/>
    </row>
    <row r="120" spans="2:11" ht="15" thickBot="1" x14ac:dyDescent="0.35">
      <c r="B120" s="295" t="s">
        <v>135</v>
      </c>
      <c r="C120" s="334"/>
      <c r="D120" s="467">
        <v>60000</v>
      </c>
      <c r="E120" s="553">
        <v>60000</v>
      </c>
      <c r="I120" s="276"/>
      <c r="J120" s="343"/>
      <c r="K120" s="17"/>
    </row>
    <row r="121" spans="2:11" x14ac:dyDescent="0.3">
      <c r="B121" s="276"/>
      <c r="C121" s="276"/>
      <c r="D121" s="177"/>
      <c r="I121" s="276"/>
      <c r="J121" s="367"/>
      <c r="K121" s="4"/>
    </row>
    <row r="122" spans="2:11" ht="15" thickBot="1" x14ac:dyDescent="0.35">
      <c r="B122" s="335" t="s">
        <v>461</v>
      </c>
      <c r="C122" s="335"/>
      <c r="D122" s="178">
        <v>2024</v>
      </c>
      <c r="E122">
        <v>2025</v>
      </c>
      <c r="I122" s="344"/>
      <c r="J122" s="592"/>
      <c r="K122" s="4"/>
    </row>
    <row r="123" spans="2:11" x14ac:dyDescent="0.3">
      <c r="B123" s="291" t="s">
        <v>462</v>
      </c>
      <c r="C123" s="336" t="s">
        <v>130</v>
      </c>
      <c r="D123" s="461">
        <v>600000</v>
      </c>
      <c r="E123" s="396">
        <v>380000</v>
      </c>
      <c r="I123" s="366"/>
      <c r="J123" s="592"/>
      <c r="K123" s="4"/>
    </row>
    <row r="124" spans="2:11" x14ac:dyDescent="0.3">
      <c r="B124" s="293" t="s">
        <v>463</v>
      </c>
      <c r="C124" s="325" t="s">
        <v>130</v>
      </c>
      <c r="D124" s="462">
        <v>272000</v>
      </c>
      <c r="E124" s="477">
        <v>277380</v>
      </c>
      <c r="I124" s="366"/>
      <c r="J124" s="592"/>
      <c r="K124" s="4"/>
    </row>
    <row r="125" spans="2:11" x14ac:dyDescent="0.3">
      <c r="B125" s="293" t="s">
        <v>140</v>
      </c>
      <c r="C125" s="325" t="s">
        <v>464</v>
      </c>
      <c r="D125" s="462">
        <f>SUM(D123:D124)*0.27</f>
        <v>235440.00000000003</v>
      </c>
      <c r="E125" s="477">
        <f>(E123+E124)*0.27</f>
        <v>177492.6</v>
      </c>
      <c r="I125" s="366"/>
      <c r="J125" s="592"/>
      <c r="K125" s="4"/>
    </row>
    <row r="126" spans="2:11" x14ac:dyDescent="0.3">
      <c r="B126" s="293" t="s">
        <v>465</v>
      </c>
      <c r="C126" s="325" t="s">
        <v>127</v>
      </c>
      <c r="D126" s="462">
        <v>288137</v>
      </c>
      <c r="E126" s="477">
        <v>346500</v>
      </c>
      <c r="I126" s="366"/>
      <c r="J126" s="592"/>
      <c r="K126" s="4"/>
    </row>
    <row r="127" spans="2:11" x14ac:dyDescent="0.3">
      <c r="B127" s="293" t="s">
        <v>466</v>
      </c>
      <c r="C127" s="325" t="s">
        <v>467</v>
      </c>
      <c r="D127" s="462" t="s">
        <v>468</v>
      </c>
      <c r="E127" s="552">
        <v>0</v>
      </c>
      <c r="I127" s="366"/>
      <c r="J127" s="592"/>
      <c r="K127" s="4"/>
    </row>
    <row r="128" spans="2:11" ht="15" thickBot="1" x14ac:dyDescent="0.35">
      <c r="B128" s="294" t="s">
        <v>469</v>
      </c>
      <c r="C128" s="328" t="s">
        <v>470</v>
      </c>
      <c r="D128" s="464" t="s">
        <v>468</v>
      </c>
      <c r="E128" s="552">
        <v>0</v>
      </c>
      <c r="I128" s="366"/>
      <c r="J128" s="592"/>
      <c r="K128" s="4"/>
    </row>
    <row r="129" spans="2:12" ht="15" thickBot="1" x14ac:dyDescent="0.35">
      <c r="B129" s="295" t="s">
        <v>122</v>
      </c>
      <c r="C129" s="337"/>
      <c r="D129" s="465">
        <f>SUM(D123:D128)</f>
        <v>1395577</v>
      </c>
      <c r="E129" s="553">
        <f>SUM(E123:E128)</f>
        <v>1181372.6000000001</v>
      </c>
      <c r="I129" s="276"/>
      <c r="J129" s="343"/>
      <c r="K129" s="17"/>
      <c r="L129" s="4"/>
    </row>
    <row r="130" spans="2:12" x14ac:dyDescent="0.3">
      <c r="B130" s="276"/>
      <c r="C130" s="338"/>
      <c r="D130" s="177"/>
      <c r="I130" s="276"/>
      <c r="J130" s="343"/>
    </row>
    <row r="131" spans="2:12" x14ac:dyDescent="0.3">
      <c r="B131" s="276"/>
      <c r="C131" s="338"/>
      <c r="D131" s="177"/>
      <c r="I131" s="344"/>
      <c r="J131" s="344"/>
    </row>
    <row r="132" spans="2:12" ht="15" thickBot="1" x14ac:dyDescent="0.35">
      <c r="B132" s="309" t="s">
        <v>471</v>
      </c>
      <c r="C132" s="339"/>
      <c r="D132" s="178">
        <v>2024</v>
      </c>
      <c r="E132">
        <v>2025</v>
      </c>
      <c r="I132" s="276"/>
      <c r="J132" s="343"/>
    </row>
    <row r="133" spans="2:12" ht="26.4" x14ac:dyDescent="0.3">
      <c r="B133" s="291" t="s">
        <v>475</v>
      </c>
      <c r="C133" s="336" t="s">
        <v>131</v>
      </c>
      <c r="D133" s="457">
        <v>2401200</v>
      </c>
      <c r="E133" s="209">
        <v>2617320</v>
      </c>
      <c r="I133" s="344"/>
      <c r="J133" s="344"/>
    </row>
    <row r="134" spans="2:12" x14ac:dyDescent="0.3">
      <c r="B134" s="293" t="s">
        <v>476</v>
      </c>
      <c r="C134" s="325" t="s">
        <v>472</v>
      </c>
      <c r="D134" s="459">
        <v>0</v>
      </c>
      <c r="E134" s="209">
        <v>0</v>
      </c>
      <c r="I134" s="309"/>
      <c r="J134" s="309"/>
    </row>
    <row r="135" spans="2:12" x14ac:dyDescent="0.3">
      <c r="B135" s="294" t="s">
        <v>473</v>
      </c>
      <c r="C135" s="328" t="s">
        <v>474</v>
      </c>
      <c r="D135" s="468">
        <v>58800</v>
      </c>
      <c r="E135" s="208"/>
      <c r="I135" s="361"/>
      <c r="J135" s="591"/>
      <c r="K135" s="4"/>
    </row>
    <row r="136" spans="2:12" ht="15" thickBot="1" x14ac:dyDescent="0.35">
      <c r="B136" s="543" t="s">
        <v>477</v>
      </c>
      <c r="C136" s="303" t="s">
        <v>472</v>
      </c>
      <c r="D136" s="468">
        <v>12000</v>
      </c>
      <c r="E136" s="544">
        <v>12000</v>
      </c>
      <c r="I136" s="361"/>
      <c r="J136" s="591"/>
      <c r="K136" s="4"/>
    </row>
    <row r="137" spans="2:12" ht="15" thickBot="1" x14ac:dyDescent="0.35">
      <c r="B137" s="295" t="s">
        <v>135</v>
      </c>
      <c r="C137" s="337"/>
      <c r="D137" s="469">
        <f>SUM(D133:D136)</f>
        <v>2472000</v>
      </c>
      <c r="E137" s="470">
        <f>SUM(E133:E136)</f>
        <v>2629320</v>
      </c>
      <c r="I137" s="361"/>
      <c r="J137" s="591"/>
      <c r="K137" s="4"/>
    </row>
    <row r="138" spans="2:12" x14ac:dyDescent="0.3">
      <c r="B138" s="341"/>
      <c r="C138" s="342"/>
      <c r="D138" s="458"/>
      <c r="E138" s="471"/>
      <c r="I138" s="361"/>
      <c r="J138" s="591"/>
      <c r="K138" s="4"/>
    </row>
    <row r="139" spans="2:12" x14ac:dyDescent="0.3">
      <c r="B139" s="271" t="s">
        <v>63</v>
      </c>
      <c r="C139" s="325" t="s">
        <v>123</v>
      </c>
      <c r="D139" s="459">
        <v>30000</v>
      </c>
      <c r="E139" s="209">
        <v>30000</v>
      </c>
      <c r="I139" s="365"/>
      <c r="J139" s="594"/>
      <c r="K139" s="17"/>
    </row>
    <row r="140" spans="2:12" x14ac:dyDescent="0.3">
      <c r="B140" s="293" t="s">
        <v>479</v>
      </c>
      <c r="C140" s="325" t="s">
        <v>123</v>
      </c>
      <c r="D140" s="459">
        <v>550000</v>
      </c>
      <c r="E140" s="209">
        <v>100000</v>
      </c>
      <c r="I140" s="361"/>
      <c r="J140" s="594"/>
      <c r="K140" s="4"/>
    </row>
    <row r="141" spans="2:12" ht="26.4" x14ac:dyDescent="0.3">
      <c r="B141" s="293" t="s">
        <v>480</v>
      </c>
      <c r="C141" s="325" t="s">
        <v>123</v>
      </c>
      <c r="D141" s="459">
        <v>100000</v>
      </c>
      <c r="E141" s="209">
        <v>100000</v>
      </c>
      <c r="I141" s="361"/>
      <c r="J141" s="591"/>
      <c r="K141" s="4"/>
    </row>
    <row r="142" spans="2:12" x14ac:dyDescent="0.3">
      <c r="B142" s="293" t="s">
        <v>481</v>
      </c>
      <c r="C142" s="325" t="s">
        <v>130</v>
      </c>
      <c r="D142" s="459">
        <v>50000</v>
      </c>
      <c r="E142" s="209">
        <v>30000</v>
      </c>
      <c r="I142" s="361"/>
      <c r="J142" s="591"/>
      <c r="K142" s="4"/>
    </row>
    <row r="143" spans="2:12" ht="26.4" x14ac:dyDescent="0.3">
      <c r="B143" s="293" t="s">
        <v>482</v>
      </c>
      <c r="C143" s="325" t="s">
        <v>126</v>
      </c>
      <c r="D143" s="459">
        <v>300000</v>
      </c>
      <c r="E143" s="209">
        <v>0</v>
      </c>
      <c r="I143" s="361"/>
      <c r="J143" s="591"/>
      <c r="K143" s="4"/>
    </row>
    <row r="144" spans="2:12" ht="26.4" x14ac:dyDescent="0.3">
      <c r="B144" s="293" t="s">
        <v>483</v>
      </c>
      <c r="C144" s="325" t="s">
        <v>126</v>
      </c>
      <c r="D144" s="459">
        <v>100000</v>
      </c>
      <c r="E144" s="209">
        <v>400000</v>
      </c>
      <c r="I144" s="361"/>
      <c r="J144" s="591"/>
      <c r="K144" s="4"/>
    </row>
    <row r="145" spans="2:12" ht="15" thickBot="1" x14ac:dyDescent="0.35">
      <c r="B145" s="294" t="s">
        <v>484</v>
      </c>
      <c r="C145" s="328" t="s">
        <v>129</v>
      </c>
      <c r="D145" s="468">
        <f>SUM(D139:D142,D144)*0.27</f>
        <v>224100.00000000003</v>
      </c>
      <c r="E145" s="209">
        <f>(E139+E140+E141+E142+E144)*27%</f>
        <v>178200</v>
      </c>
      <c r="I145" s="361"/>
      <c r="J145" s="591"/>
      <c r="K145" s="4"/>
    </row>
    <row r="146" spans="2:12" ht="15" thickBot="1" x14ac:dyDescent="0.35">
      <c r="B146" s="295" t="s">
        <v>122</v>
      </c>
      <c r="C146" s="337"/>
      <c r="D146" s="469">
        <f>SUM(D137:D145)</f>
        <v>3826100</v>
      </c>
      <c r="E146" s="212">
        <f>SUM(E137:E145)</f>
        <v>3467520</v>
      </c>
      <c r="F146" s="494">
        <v>1125800</v>
      </c>
      <c r="I146" s="361"/>
      <c r="J146" s="591"/>
      <c r="K146" s="4"/>
    </row>
    <row r="147" spans="2:12" x14ac:dyDescent="0.3">
      <c r="B147" s="276"/>
      <c r="C147" s="343"/>
      <c r="D147" s="406"/>
      <c r="I147" s="361"/>
      <c r="J147" s="591"/>
      <c r="K147" s="4"/>
    </row>
    <row r="148" spans="2:12" x14ac:dyDescent="0.3">
      <c r="B148" s="344"/>
      <c r="C148" s="344"/>
      <c r="D148" s="177"/>
      <c r="I148" s="361"/>
      <c r="J148" s="591"/>
      <c r="K148" s="4"/>
    </row>
    <row r="149" spans="2:12" x14ac:dyDescent="0.3">
      <c r="B149" s="276"/>
      <c r="C149" s="343"/>
      <c r="D149" s="178"/>
      <c r="I149" s="365"/>
      <c r="J149" s="594"/>
      <c r="K149" s="17"/>
      <c r="L149" s="4"/>
    </row>
    <row r="150" spans="2:12" x14ac:dyDescent="0.3">
      <c r="B150" s="344"/>
      <c r="C150" s="344"/>
      <c r="D150" s="177"/>
      <c r="I150" s="361"/>
      <c r="J150" s="361"/>
    </row>
    <row r="151" spans="2:12" ht="15" thickBot="1" x14ac:dyDescent="0.35">
      <c r="B151" s="309" t="s">
        <v>486</v>
      </c>
      <c r="C151" s="309"/>
      <c r="D151" s="178">
        <v>2024</v>
      </c>
      <c r="E151">
        <v>2025</v>
      </c>
      <c r="I151" s="361"/>
      <c r="J151" s="361"/>
    </row>
    <row r="152" spans="2:12" ht="26.4" x14ac:dyDescent="0.3">
      <c r="B152" s="347" t="s">
        <v>487</v>
      </c>
      <c r="C152" s="323" t="s">
        <v>131</v>
      </c>
      <c r="D152" s="324">
        <v>4224000</v>
      </c>
      <c r="E152" s="472">
        <v>4497600</v>
      </c>
      <c r="I152" s="365"/>
      <c r="J152" s="365"/>
    </row>
    <row r="153" spans="2:12" x14ac:dyDescent="0.3">
      <c r="B153" s="348" t="s">
        <v>488</v>
      </c>
      <c r="C153" s="327" t="s">
        <v>120</v>
      </c>
      <c r="D153" s="326">
        <v>549120</v>
      </c>
      <c r="E153" s="473">
        <v>607176</v>
      </c>
      <c r="I153" s="365"/>
      <c r="J153" s="365"/>
    </row>
    <row r="154" spans="2:12" x14ac:dyDescent="0.3">
      <c r="B154" s="348" t="s">
        <v>489</v>
      </c>
      <c r="C154" s="327" t="s">
        <v>485</v>
      </c>
      <c r="D154" s="326">
        <v>12000</v>
      </c>
      <c r="E154" s="473">
        <v>12000</v>
      </c>
      <c r="I154" s="344"/>
      <c r="J154" s="592"/>
      <c r="K154" s="4"/>
      <c r="L154" s="4"/>
    </row>
    <row r="155" spans="2:12" ht="15" thickBot="1" x14ac:dyDescent="0.35">
      <c r="B155" s="349" t="s">
        <v>490</v>
      </c>
      <c r="C155" s="350" t="s">
        <v>120</v>
      </c>
      <c r="D155" s="351">
        <v>1560</v>
      </c>
      <c r="E155" s="474">
        <v>1620</v>
      </c>
      <c r="I155" s="344"/>
      <c r="J155" s="592"/>
      <c r="K155" s="4"/>
      <c r="L155" s="4"/>
    </row>
    <row r="156" spans="2:12" ht="15" thickBot="1" x14ac:dyDescent="0.35">
      <c r="B156" s="545" t="s">
        <v>132</v>
      </c>
      <c r="C156" s="546"/>
      <c r="D156" s="330">
        <f>SUM(D152:D155)</f>
        <v>4786680</v>
      </c>
      <c r="E156" s="398">
        <f>SUM(E152:E155)</f>
        <v>5118396</v>
      </c>
      <c r="I156" s="344"/>
      <c r="J156" s="592"/>
      <c r="K156" s="4"/>
      <c r="L156" s="4"/>
    </row>
    <row r="157" spans="2:12" x14ac:dyDescent="0.3">
      <c r="B157" s="354" t="s">
        <v>491</v>
      </c>
      <c r="C157" s="355"/>
      <c r="D157" s="463">
        <v>62000</v>
      </c>
      <c r="E157" s="547">
        <v>0</v>
      </c>
      <c r="I157" s="344"/>
      <c r="J157" s="592"/>
      <c r="K157" s="4"/>
      <c r="L157" s="4"/>
    </row>
    <row r="158" spans="2:12" x14ac:dyDescent="0.3">
      <c r="B158" s="356" t="s">
        <v>8</v>
      </c>
      <c r="C158" s="357" t="s">
        <v>123</v>
      </c>
      <c r="D158" s="462">
        <v>30000</v>
      </c>
      <c r="E158" s="209">
        <v>30000</v>
      </c>
      <c r="I158" s="344"/>
      <c r="J158" s="592"/>
      <c r="K158" s="4"/>
      <c r="L158" s="4"/>
    </row>
    <row r="159" spans="2:12" x14ac:dyDescent="0.3">
      <c r="B159" s="348" t="s">
        <v>492</v>
      </c>
      <c r="C159" s="327" t="s">
        <v>123</v>
      </c>
      <c r="D159" s="462">
        <v>520540</v>
      </c>
      <c r="E159" s="209">
        <v>590000</v>
      </c>
      <c r="I159" s="344"/>
      <c r="J159" s="592"/>
      <c r="K159" s="4"/>
      <c r="L159" s="4"/>
    </row>
    <row r="160" spans="2:12" x14ac:dyDescent="0.3">
      <c r="B160" s="348" t="s">
        <v>493</v>
      </c>
      <c r="C160" s="327" t="s">
        <v>126</v>
      </c>
      <c r="D160" s="462">
        <v>200000</v>
      </c>
      <c r="E160" s="209">
        <v>100000</v>
      </c>
      <c r="I160" s="344"/>
      <c r="J160" s="592"/>
      <c r="K160" s="4"/>
      <c r="L160" s="4"/>
    </row>
    <row r="161" spans="2:12" x14ac:dyDescent="0.3">
      <c r="B161" s="348" t="s">
        <v>494</v>
      </c>
      <c r="C161" s="327" t="s">
        <v>127</v>
      </c>
      <c r="D161" s="462">
        <v>100000</v>
      </c>
      <c r="E161" s="209"/>
      <c r="I161" s="344"/>
      <c r="J161" s="592"/>
      <c r="K161" s="4"/>
      <c r="L161" s="4"/>
    </row>
    <row r="162" spans="2:12" x14ac:dyDescent="0.3">
      <c r="B162" s="348" t="s">
        <v>495</v>
      </c>
      <c r="C162" s="327" t="s">
        <v>123</v>
      </c>
      <c r="D162" s="462">
        <v>106877</v>
      </c>
      <c r="E162" s="209"/>
      <c r="I162" s="344"/>
      <c r="J162" s="592"/>
      <c r="K162" s="4"/>
      <c r="L162" s="4"/>
    </row>
    <row r="163" spans="2:12" x14ac:dyDescent="0.3">
      <c r="B163" s="348" t="s">
        <v>496</v>
      </c>
      <c r="C163" s="327" t="s">
        <v>124</v>
      </c>
      <c r="D163" s="462">
        <v>27000</v>
      </c>
      <c r="E163" s="209">
        <v>33500</v>
      </c>
      <c r="I163" s="344"/>
      <c r="J163" s="592"/>
      <c r="K163" s="4"/>
      <c r="L163" s="4"/>
    </row>
    <row r="164" spans="2:12" x14ac:dyDescent="0.3">
      <c r="B164" s="348" t="s">
        <v>497</v>
      </c>
      <c r="C164" s="327" t="s">
        <v>127</v>
      </c>
      <c r="D164" s="462">
        <v>226420</v>
      </c>
      <c r="E164" s="209">
        <v>279545</v>
      </c>
      <c r="I164" s="344"/>
      <c r="J164" s="592"/>
      <c r="K164" s="4"/>
      <c r="L164" s="4"/>
    </row>
    <row r="165" spans="2:12" ht="15" thickBot="1" x14ac:dyDescent="0.35">
      <c r="B165" s="358" t="s">
        <v>498</v>
      </c>
      <c r="C165" s="359" t="s">
        <v>129</v>
      </c>
      <c r="D165" s="464">
        <f>SUM(D158:D163)*0.27</f>
        <v>265792.59000000003</v>
      </c>
      <c r="E165" s="544">
        <v>194400</v>
      </c>
      <c r="I165" s="344"/>
      <c r="J165" s="592"/>
      <c r="K165" s="4"/>
      <c r="L165" s="4"/>
    </row>
    <row r="166" spans="2:12" ht="15" thickBot="1" x14ac:dyDescent="0.35">
      <c r="B166" s="352" t="s">
        <v>122</v>
      </c>
      <c r="C166" s="353"/>
      <c r="D166" s="465">
        <f>SUM(D156:D165)</f>
        <v>6325309.5899999999</v>
      </c>
      <c r="E166" s="548">
        <f>SUM(E156:E165)</f>
        <v>6345841</v>
      </c>
      <c r="F166" s="494">
        <v>6343500</v>
      </c>
      <c r="I166" s="344"/>
      <c r="J166" s="592"/>
      <c r="K166" s="4"/>
      <c r="L166" s="4"/>
    </row>
    <row r="167" spans="2:12" x14ac:dyDescent="0.3">
      <c r="B167" s="360"/>
      <c r="C167" s="361"/>
      <c r="D167" s="177"/>
      <c r="I167" s="344"/>
      <c r="J167" s="592"/>
      <c r="K167" s="4"/>
      <c r="L167" s="4"/>
    </row>
    <row r="168" spans="2:12" x14ac:dyDescent="0.3">
      <c r="B168" s="360"/>
      <c r="C168" s="361"/>
      <c r="D168" s="177"/>
      <c r="I168" s="344"/>
      <c r="J168" s="592"/>
      <c r="K168" s="4"/>
      <c r="L168" s="4"/>
    </row>
    <row r="169" spans="2:12" x14ac:dyDescent="0.3">
      <c r="B169" s="362"/>
      <c r="C169" s="363"/>
      <c r="D169" s="177"/>
      <c r="I169" s="276"/>
      <c r="J169" s="343"/>
      <c r="K169" s="17"/>
      <c r="L169" s="4"/>
    </row>
    <row r="170" spans="2:12" ht="15" thickBot="1" x14ac:dyDescent="0.35">
      <c r="B170" s="364" t="s">
        <v>499</v>
      </c>
      <c r="C170" s="365"/>
      <c r="D170" s="178">
        <v>2024</v>
      </c>
      <c r="E170">
        <v>2025</v>
      </c>
      <c r="I170" s="276"/>
      <c r="J170" s="276"/>
    </row>
    <row r="171" spans="2:12" x14ac:dyDescent="0.3">
      <c r="B171" s="347" t="s">
        <v>403</v>
      </c>
      <c r="C171" s="614"/>
      <c r="D171" s="620"/>
      <c r="E171" s="42">
        <v>413864</v>
      </c>
      <c r="I171" s="276"/>
      <c r="J171" s="276"/>
    </row>
    <row r="172" spans="2:12" x14ac:dyDescent="0.3">
      <c r="B172" s="271" t="s">
        <v>500</v>
      </c>
      <c r="C172" s="325" t="s">
        <v>130</v>
      </c>
      <c r="D172" s="618">
        <v>1937008</v>
      </c>
      <c r="E172" s="477">
        <v>1937008</v>
      </c>
      <c r="I172" s="366"/>
      <c r="J172" s="366"/>
    </row>
    <row r="173" spans="2:12" x14ac:dyDescent="0.3">
      <c r="B173" s="271" t="s">
        <v>501</v>
      </c>
      <c r="C173" s="325" t="s">
        <v>126</v>
      </c>
      <c r="D173" s="618">
        <v>369880</v>
      </c>
      <c r="E173" s="477"/>
      <c r="I173" s="366"/>
      <c r="J173" s="366"/>
    </row>
    <row r="174" spans="2:12" x14ac:dyDescent="0.3">
      <c r="B174" s="271" t="s">
        <v>502</v>
      </c>
      <c r="C174" s="325" t="s">
        <v>127</v>
      </c>
      <c r="D174" s="618">
        <v>570500</v>
      </c>
      <c r="E174" s="477">
        <v>570500</v>
      </c>
      <c r="I174" s="367"/>
      <c r="J174" s="367"/>
    </row>
    <row r="175" spans="2:12" x14ac:dyDescent="0.3">
      <c r="B175" s="271" t="s">
        <v>503</v>
      </c>
      <c r="C175" s="325" t="s">
        <v>130</v>
      </c>
      <c r="D175" s="618">
        <v>23500</v>
      </c>
      <c r="E175" s="477">
        <v>23500</v>
      </c>
      <c r="I175" s="344"/>
      <c r="J175" s="592"/>
      <c r="K175" s="4"/>
    </row>
    <row r="176" spans="2:12" x14ac:dyDescent="0.3">
      <c r="B176" s="300" t="s">
        <v>505</v>
      </c>
      <c r="C176" s="301" t="s">
        <v>504</v>
      </c>
      <c r="D176" s="619">
        <v>1726047</v>
      </c>
      <c r="E176" s="477">
        <v>0</v>
      </c>
      <c r="I176" s="344"/>
      <c r="J176" s="592"/>
      <c r="K176" s="4"/>
    </row>
    <row r="177" spans="2:11" x14ac:dyDescent="0.3">
      <c r="B177" s="300" t="s">
        <v>506</v>
      </c>
      <c r="C177" s="301" t="s">
        <v>507</v>
      </c>
      <c r="D177" s="619">
        <v>466033</v>
      </c>
      <c r="E177" s="477">
        <v>0</v>
      </c>
      <c r="I177" s="344"/>
      <c r="J177" s="592"/>
      <c r="K177" s="4"/>
    </row>
    <row r="178" spans="2:11" x14ac:dyDescent="0.3">
      <c r="B178" s="300" t="s">
        <v>508</v>
      </c>
      <c r="C178" s="301" t="s">
        <v>504</v>
      </c>
      <c r="D178" s="619">
        <v>321906</v>
      </c>
      <c r="E178" s="477">
        <v>0</v>
      </c>
      <c r="I178" s="344"/>
      <c r="J178" s="592"/>
      <c r="K178" s="4"/>
    </row>
    <row r="179" spans="2:11" x14ac:dyDescent="0.3">
      <c r="B179" s="300" t="s">
        <v>509</v>
      </c>
      <c r="C179" s="301" t="s">
        <v>507</v>
      </c>
      <c r="D179" s="619">
        <f>D178*0.27</f>
        <v>86914.62000000001</v>
      </c>
      <c r="E179" s="477">
        <v>0</v>
      </c>
      <c r="I179" s="344"/>
      <c r="J179" s="595"/>
      <c r="K179" s="4"/>
    </row>
    <row r="180" spans="2:11" ht="26.4" x14ac:dyDescent="0.3">
      <c r="B180" s="300" t="s">
        <v>510</v>
      </c>
      <c r="C180" s="301" t="s">
        <v>127</v>
      </c>
      <c r="D180" s="618">
        <v>694816</v>
      </c>
      <c r="E180" s="477"/>
      <c r="I180" s="344"/>
      <c r="J180" s="592"/>
      <c r="K180" s="4"/>
    </row>
    <row r="181" spans="2:11" x14ac:dyDescent="0.3">
      <c r="B181" s="300" t="s">
        <v>511</v>
      </c>
      <c r="C181" s="301" t="s">
        <v>133</v>
      </c>
      <c r="D181" s="618">
        <v>320000</v>
      </c>
      <c r="E181" s="477">
        <v>373390</v>
      </c>
      <c r="I181" s="344"/>
      <c r="J181" s="592"/>
      <c r="K181" s="4"/>
    </row>
    <row r="182" spans="2:11" x14ac:dyDescent="0.3">
      <c r="B182" s="300" t="s">
        <v>512</v>
      </c>
      <c r="C182" s="301" t="s">
        <v>126</v>
      </c>
      <c r="D182" s="618">
        <v>10120</v>
      </c>
      <c r="E182" s="477"/>
      <c r="I182" s="344"/>
      <c r="J182" s="592"/>
      <c r="K182" s="4"/>
    </row>
    <row r="183" spans="2:11" x14ac:dyDescent="0.3">
      <c r="B183" s="300" t="s">
        <v>513</v>
      </c>
      <c r="C183" s="301" t="s">
        <v>127</v>
      </c>
      <c r="D183" s="618">
        <v>71177</v>
      </c>
      <c r="E183" s="477">
        <v>91990</v>
      </c>
      <c r="I183" s="344"/>
      <c r="J183" s="592"/>
      <c r="K183" s="4"/>
    </row>
    <row r="184" spans="2:11" x14ac:dyDescent="0.3">
      <c r="B184" s="300" t="s">
        <v>514</v>
      </c>
      <c r="C184" s="301" t="s">
        <v>123</v>
      </c>
      <c r="D184" s="618">
        <v>77806</v>
      </c>
      <c r="E184" s="477"/>
      <c r="I184" s="344"/>
      <c r="J184" s="592"/>
      <c r="K184" s="4"/>
    </row>
    <row r="185" spans="2:11" x14ac:dyDescent="0.3">
      <c r="B185" s="300" t="s">
        <v>134</v>
      </c>
      <c r="C185" s="301" t="s">
        <v>129</v>
      </c>
      <c r="D185" s="618">
        <f>SUM(D172:D174,D180:D184)*0.27</f>
        <v>1093852.8900000001</v>
      </c>
      <c r="E185" s="477">
        <f>(E172+E173+E174+E175+E182+E180+E184)*27%</f>
        <v>683372.16</v>
      </c>
      <c r="I185" s="344"/>
      <c r="J185" s="592"/>
      <c r="K185" s="4"/>
    </row>
    <row r="186" spans="2:11" x14ac:dyDescent="0.3">
      <c r="B186" s="300" t="s">
        <v>515</v>
      </c>
      <c r="C186" s="301" t="s">
        <v>467</v>
      </c>
      <c r="D186" s="618">
        <v>78710</v>
      </c>
      <c r="E186" s="477">
        <v>0</v>
      </c>
      <c r="I186" s="344"/>
      <c r="J186" s="592"/>
      <c r="K186" s="4"/>
    </row>
    <row r="187" spans="2:11" x14ac:dyDescent="0.3">
      <c r="B187" s="300" t="s">
        <v>516</v>
      </c>
      <c r="C187" s="301" t="s">
        <v>470</v>
      </c>
      <c r="D187" s="618">
        <f>D186*0.27</f>
        <v>21251.7</v>
      </c>
      <c r="E187" s="477">
        <v>0</v>
      </c>
      <c r="I187" s="596"/>
      <c r="J187" s="592"/>
      <c r="K187" s="4"/>
    </row>
    <row r="188" spans="2:11" x14ac:dyDescent="0.3">
      <c r="B188" s="300" t="s">
        <v>517</v>
      </c>
      <c r="C188" s="301" t="s">
        <v>504</v>
      </c>
      <c r="D188" s="618">
        <v>4724410</v>
      </c>
      <c r="E188" s="477">
        <v>0</v>
      </c>
      <c r="I188" s="596"/>
      <c r="J188" s="592"/>
      <c r="K188" s="4"/>
    </row>
    <row r="189" spans="2:11" x14ac:dyDescent="0.3">
      <c r="B189" s="300" t="s">
        <v>517</v>
      </c>
      <c r="C189" s="301" t="s">
        <v>507</v>
      </c>
      <c r="D189" s="618">
        <f>D188*0.27</f>
        <v>1275590.7000000002</v>
      </c>
      <c r="E189" s="477">
        <v>0</v>
      </c>
      <c r="I189" s="179"/>
      <c r="J189" s="179"/>
    </row>
    <row r="190" spans="2:11" x14ac:dyDescent="0.3">
      <c r="B190" s="300" t="s">
        <v>518</v>
      </c>
      <c r="C190" s="301" t="s">
        <v>504</v>
      </c>
      <c r="D190" s="618">
        <v>10533489</v>
      </c>
      <c r="E190" s="477">
        <v>0</v>
      </c>
      <c r="I190" s="179"/>
      <c r="J190" s="179"/>
    </row>
    <row r="191" spans="2:11" x14ac:dyDescent="0.3">
      <c r="B191" s="300" t="s">
        <v>519</v>
      </c>
      <c r="C191" s="301" t="s">
        <v>507</v>
      </c>
      <c r="D191" s="618">
        <v>2911542</v>
      </c>
      <c r="E191" s="477">
        <v>0</v>
      </c>
      <c r="I191" s="344"/>
      <c r="J191" s="592"/>
    </row>
    <row r="192" spans="2:11" x14ac:dyDescent="0.3">
      <c r="B192" s="300" t="s">
        <v>520</v>
      </c>
      <c r="C192" s="301" t="s">
        <v>504</v>
      </c>
      <c r="D192" s="618">
        <v>1181102</v>
      </c>
      <c r="E192" s="477">
        <v>0</v>
      </c>
      <c r="I192" s="596"/>
      <c r="J192" s="592"/>
    </row>
    <row r="193" spans="2:11" x14ac:dyDescent="0.3">
      <c r="B193" s="300" t="s">
        <v>521</v>
      </c>
      <c r="C193" s="301" t="s">
        <v>507</v>
      </c>
      <c r="D193" s="618">
        <v>318898</v>
      </c>
      <c r="E193" s="477">
        <v>0</v>
      </c>
      <c r="I193" s="344"/>
      <c r="J193" s="595"/>
    </row>
    <row r="194" spans="2:11" ht="26.4" x14ac:dyDescent="0.3">
      <c r="B194" s="300" t="s">
        <v>406</v>
      </c>
      <c r="C194" s="301" t="s">
        <v>504</v>
      </c>
      <c r="D194" s="618">
        <v>10571821</v>
      </c>
      <c r="E194" s="477">
        <v>0</v>
      </c>
      <c r="I194" s="344"/>
      <c r="J194" s="592"/>
    </row>
    <row r="195" spans="2:11" ht="26.4" x14ac:dyDescent="0.3">
      <c r="B195" s="300" t="s">
        <v>406</v>
      </c>
      <c r="C195" s="301" t="s">
        <v>507</v>
      </c>
      <c r="D195" s="618">
        <f>D194*0.27</f>
        <v>2854391.6700000004</v>
      </c>
      <c r="E195" s="477">
        <v>0</v>
      </c>
      <c r="I195" s="597"/>
      <c r="J195" s="592"/>
    </row>
    <row r="196" spans="2:11" x14ac:dyDescent="0.3">
      <c r="B196" s="615" t="s">
        <v>593</v>
      </c>
      <c r="C196" s="612" t="s">
        <v>126</v>
      </c>
      <c r="D196" s="613">
        <v>0</v>
      </c>
      <c r="E196" s="616">
        <v>75000</v>
      </c>
      <c r="I196" s="597"/>
      <c r="J196" s="592"/>
    </row>
    <row r="197" spans="2:11" x14ac:dyDescent="0.3">
      <c r="B197" s="615" t="s">
        <v>587</v>
      </c>
      <c r="C197" s="612" t="s">
        <v>467</v>
      </c>
      <c r="D197" s="613">
        <v>0</v>
      </c>
      <c r="E197" s="616">
        <v>1100000</v>
      </c>
      <c r="I197" s="597"/>
      <c r="J197" s="592"/>
    </row>
    <row r="198" spans="2:11" x14ac:dyDescent="0.3">
      <c r="B198" s="615" t="s">
        <v>589</v>
      </c>
      <c r="C198" s="612" t="s">
        <v>127</v>
      </c>
      <c r="D198" s="613">
        <v>0</v>
      </c>
      <c r="E198" s="616">
        <v>393700</v>
      </c>
      <c r="I198" s="597"/>
      <c r="J198" s="592"/>
    </row>
    <row r="199" spans="2:11" x14ac:dyDescent="0.3">
      <c r="B199" s="615" t="s">
        <v>590</v>
      </c>
      <c r="C199" s="612" t="s">
        <v>126</v>
      </c>
      <c r="D199" s="613">
        <v>0</v>
      </c>
      <c r="E199" s="616">
        <v>1574805</v>
      </c>
      <c r="I199" s="597"/>
      <c r="J199" s="592"/>
    </row>
    <row r="200" spans="2:11" ht="15" thickBot="1" x14ac:dyDescent="0.35">
      <c r="B200" s="568" t="s">
        <v>588</v>
      </c>
      <c r="C200" s="569" t="s">
        <v>470</v>
      </c>
      <c r="D200" s="621">
        <f>D197*0.27</f>
        <v>0</v>
      </c>
      <c r="E200" s="570">
        <f>E197*0.27</f>
        <v>297000</v>
      </c>
      <c r="I200" s="597"/>
      <c r="J200" s="592"/>
    </row>
    <row r="201" spans="2:11" ht="15" thickBot="1" x14ac:dyDescent="0.35">
      <c r="B201" s="428" t="s">
        <v>116</v>
      </c>
      <c r="C201" s="610"/>
      <c r="D201" s="617">
        <f>SUM(D172:D195)</f>
        <v>42240766.579999998</v>
      </c>
      <c r="E201" s="578">
        <f>SUM(E171:E200)</f>
        <v>7534129.1600000001</v>
      </c>
      <c r="I201" s="597"/>
      <c r="J201" s="592"/>
    </row>
    <row r="202" spans="2:11" x14ac:dyDescent="0.3">
      <c r="B202" s="276"/>
      <c r="C202" s="276"/>
      <c r="D202" s="177"/>
      <c r="I202" s="344"/>
      <c r="J202" s="592"/>
    </row>
    <row r="203" spans="2:11" x14ac:dyDescent="0.3">
      <c r="B203" s="366"/>
      <c r="C203" s="366"/>
      <c r="D203" s="177"/>
      <c r="I203" s="179"/>
      <c r="J203" s="179"/>
    </row>
    <row r="204" spans="2:11" x14ac:dyDescent="0.3">
      <c r="B204" s="366"/>
      <c r="C204" s="366"/>
      <c r="D204" s="177"/>
      <c r="I204" s="367"/>
      <c r="J204" s="343"/>
      <c r="K204" s="4"/>
    </row>
    <row r="205" spans="2:11" ht="15" thickBot="1" x14ac:dyDescent="0.35">
      <c r="B205" s="367" t="s">
        <v>522</v>
      </c>
      <c r="C205" s="367"/>
      <c r="D205" s="178">
        <v>2024</v>
      </c>
      <c r="E205">
        <v>2025</v>
      </c>
      <c r="I205" s="179"/>
      <c r="J205" s="179"/>
    </row>
    <row r="206" spans="2:11" x14ac:dyDescent="0.3">
      <c r="B206" s="256" t="s">
        <v>667</v>
      </c>
      <c r="C206" s="336" t="s">
        <v>136</v>
      </c>
      <c r="D206" s="461">
        <v>50440</v>
      </c>
      <c r="E206" s="209">
        <v>48750</v>
      </c>
      <c r="I206" s="276"/>
      <c r="J206" s="276"/>
    </row>
    <row r="207" spans="2:11" x14ac:dyDescent="0.3">
      <c r="B207" s="271" t="s">
        <v>603</v>
      </c>
      <c r="C207" s="325" t="s">
        <v>136</v>
      </c>
      <c r="D207" s="462">
        <v>3480</v>
      </c>
      <c r="E207" s="209">
        <v>3480</v>
      </c>
      <c r="I207" s="309"/>
      <c r="J207" s="309"/>
    </row>
    <row r="208" spans="2:11" x14ac:dyDescent="0.3">
      <c r="B208" s="271" t="s">
        <v>602</v>
      </c>
      <c r="C208" s="325" t="s">
        <v>136</v>
      </c>
      <c r="D208" s="462">
        <v>2400</v>
      </c>
      <c r="E208" s="209">
        <v>6000</v>
      </c>
      <c r="I208" s="366"/>
      <c r="J208" s="592"/>
      <c r="K208" s="4"/>
    </row>
    <row r="209" spans="2:12" x14ac:dyDescent="0.3">
      <c r="B209" s="271" t="s">
        <v>618</v>
      </c>
      <c r="C209" s="325" t="s">
        <v>136</v>
      </c>
      <c r="D209" s="462"/>
      <c r="E209" s="209">
        <v>5520</v>
      </c>
      <c r="I209" s="366"/>
      <c r="J209" s="592"/>
      <c r="K209" s="4"/>
    </row>
    <row r="210" spans="2:12" x14ac:dyDescent="0.3">
      <c r="B210" s="271" t="s">
        <v>524</v>
      </c>
      <c r="C210" s="174" t="s">
        <v>136</v>
      </c>
      <c r="D210" s="462">
        <v>24000</v>
      </c>
      <c r="E210" s="209">
        <v>23988</v>
      </c>
      <c r="I210" s="276"/>
      <c r="J210" s="343"/>
      <c r="K210" s="17"/>
      <c r="L210" s="4"/>
    </row>
    <row r="211" spans="2:12" x14ac:dyDescent="0.3">
      <c r="B211" s="258" t="s">
        <v>478</v>
      </c>
      <c r="C211" s="328" t="s">
        <v>136</v>
      </c>
      <c r="D211" s="464">
        <v>200000</v>
      </c>
      <c r="E211" s="209">
        <v>200000</v>
      </c>
      <c r="I211" s="276"/>
      <c r="J211" s="276"/>
    </row>
    <row r="212" spans="2:12" x14ac:dyDescent="0.3">
      <c r="B212" s="271" t="s">
        <v>601</v>
      </c>
      <c r="C212" s="325" t="s">
        <v>136</v>
      </c>
      <c r="D212" s="44">
        <v>0</v>
      </c>
      <c r="E212" s="477">
        <v>10000</v>
      </c>
      <c r="I212" s="276"/>
      <c r="J212" s="276"/>
    </row>
    <row r="213" spans="2:12" x14ac:dyDescent="0.3">
      <c r="B213" s="271" t="s">
        <v>595</v>
      </c>
      <c r="C213" s="325" t="s">
        <v>136</v>
      </c>
      <c r="D213" s="462">
        <v>30000</v>
      </c>
      <c r="E213" s="209">
        <v>10000</v>
      </c>
      <c r="I213" s="309"/>
      <c r="J213" s="309"/>
    </row>
    <row r="214" spans="2:12" x14ac:dyDescent="0.3">
      <c r="B214" s="271" t="s">
        <v>594</v>
      </c>
      <c r="C214" s="325" t="s">
        <v>136</v>
      </c>
      <c r="D214" s="462">
        <v>0</v>
      </c>
      <c r="E214" s="209">
        <v>3750</v>
      </c>
      <c r="I214" s="309"/>
      <c r="J214" s="309"/>
    </row>
    <row r="215" spans="2:12" x14ac:dyDescent="0.3">
      <c r="B215" s="271" t="s">
        <v>525</v>
      </c>
      <c r="C215" s="325" t="s">
        <v>136</v>
      </c>
      <c r="D215" s="462">
        <v>0</v>
      </c>
      <c r="E215" s="209"/>
      <c r="I215" s="309"/>
      <c r="J215" s="309"/>
    </row>
    <row r="216" spans="2:12" x14ac:dyDescent="0.3">
      <c r="B216" s="271" t="s">
        <v>526</v>
      </c>
      <c r="C216" s="325" t="s">
        <v>136</v>
      </c>
      <c r="D216" s="462">
        <v>0</v>
      </c>
      <c r="E216" s="209"/>
      <c r="I216" s="366"/>
      <c r="J216" s="592"/>
      <c r="K216" s="4"/>
    </row>
    <row r="217" spans="2:12" x14ac:dyDescent="0.3">
      <c r="B217" s="271" t="s">
        <v>527</v>
      </c>
      <c r="C217" s="325" t="s">
        <v>136</v>
      </c>
      <c r="D217" s="462">
        <v>0</v>
      </c>
      <c r="E217" s="209"/>
      <c r="I217" s="366"/>
      <c r="J217" s="592"/>
      <c r="K217" s="4"/>
    </row>
    <row r="218" spans="2:12" ht="39.6" x14ac:dyDescent="0.3">
      <c r="B218" s="368" t="s">
        <v>576</v>
      </c>
      <c r="C218" s="325" t="s">
        <v>136</v>
      </c>
      <c r="D218" s="462">
        <v>720000</v>
      </c>
      <c r="E218" s="209">
        <v>720000</v>
      </c>
      <c r="I218" s="366"/>
      <c r="J218" s="592"/>
      <c r="K218" s="4"/>
    </row>
    <row r="219" spans="2:12" ht="15" thickBot="1" x14ac:dyDescent="0.35">
      <c r="B219" s="369" t="s">
        <v>528</v>
      </c>
      <c r="C219" s="346" t="s">
        <v>136</v>
      </c>
      <c r="D219" s="475">
        <v>192500</v>
      </c>
      <c r="E219" s="209">
        <v>187500</v>
      </c>
      <c r="I219" s="366"/>
      <c r="J219" s="592"/>
      <c r="K219" s="4"/>
    </row>
    <row r="220" spans="2:12" x14ac:dyDescent="0.3">
      <c r="B220" s="370"/>
      <c r="C220" s="179"/>
      <c r="D220" s="371"/>
      <c r="E220" s="4"/>
      <c r="I220" s="366"/>
      <c r="J220" s="592"/>
      <c r="K220" s="549"/>
    </row>
    <row r="221" spans="2:12" ht="15" thickBot="1" x14ac:dyDescent="0.35">
      <c r="B221" s="370"/>
      <c r="C221" s="179"/>
      <c r="D221" s="371"/>
      <c r="E221" s="4"/>
      <c r="I221" s="366"/>
      <c r="J221" s="592"/>
      <c r="K221" s="549"/>
    </row>
    <row r="222" spans="2:12" x14ac:dyDescent="0.3">
      <c r="B222" s="256" t="s">
        <v>529</v>
      </c>
      <c r="C222" s="336" t="s">
        <v>136</v>
      </c>
      <c r="D222" s="461">
        <v>0</v>
      </c>
      <c r="E222" s="209"/>
      <c r="I222" s="276"/>
      <c r="J222" s="343"/>
      <c r="K222" s="17"/>
      <c r="L222" s="4"/>
    </row>
    <row r="223" spans="2:12" ht="26.4" x14ac:dyDescent="0.3">
      <c r="B223" s="368" t="s">
        <v>530</v>
      </c>
      <c r="C223" s="325" t="s">
        <v>136</v>
      </c>
      <c r="D223" s="462">
        <v>470855</v>
      </c>
      <c r="E223" s="209"/>
      <c r="I223" s="276"/>
      <c r="J223" s="276"/>
    </row>
    <row r="224" spans="2:12" x14ac:dyDescent="0.3">
      <c r="B224" s="271" t="s">
        <v>531</v>
      </c>
      <c r="C224" s="174" t="s">
        <v>136</v>
      </c>
      <c r="D224" s="462">
        <v>103950</v>
      </c>
      <c r="E224" s="209"/>
      <c r="I224" s="309"/>
      <c r="J224" s="309"/>
    </row>
    <row r="225" spans="2:12" x14ac:dyDescent="0.3">
      <c r="B225" s="271" t="s">
        <v>532</v>
      </c>
      <c r="C225" s="325" t="s">
        <v>136</v>
      </c>
      <c r="D225" s="462">
        <v>0</v>
      </c>
      <c r="E225" s="209"/>
      <c r="I225" s="309"/>
      <c r="J225" s="309"/>
    </row>
    <row r="226" spans="2:12" x14ac:dyDescent="0.3">
      <c r="B226" s="372" t="s">
        <v>533</v>
      </c>
      <c r="C226" s="325" t="s">
        <v>136</v>
      </c>
      <c r="D226" s="462">
        <v>171418</v>
      </c>
      <c r="E226" s="209"/>
      <c r="I226" s="366"/>
      <c r="J226" s="592"/>
      <c r="K226" s="4"/>
    </row>
    <row r="227" spans="2:12" x14ac:dyDescent="0.3">
      <c r="B227" s="372" t="s">
        <v>534</v>
      </c>
      <c r="C227" s="325" t="s">
        <v>136</v>
      </c>
      <c r="D227" s="462">
        <v>38500</v>
      </c>
      <c r="E227" s="209"/>
      <c r="I227" s="366"/>
      <c r="J227" s="592"/>
      <c r="K227" s="4"/>
    </row>
    <row r="228" spans="2:12" x14ac:dyDescent="0.3">
      <c r="B228" s="271" t="s">
        <v>535</v>
      </c>
      <c r="C228" s="325" t="s">
        <v>136</v>
      </c>
      <c r="D228" s="462">
        <v>38500</v>
      </c>
      <c r="E228" s="209"/>
      <c r="I228" s="366"/>
      <c r="J228" s="592"/>
      <c r="K228" s="4"/>
    </row>
    <row r="229" spans="2:12" ht="15" thickBot="1" x14ac:dyDescent="0.35">
      <c r="B229" s="443" t="s">
        <v>536</v>
      </c>
      <c r="C229" s="444" t="s">
        <v>136</v>
      </c>
      <c r="D229" s="468">
        <v>194189</v>
      </c>
      <c r="E229" s="544"/>
      <c r="I229" s="366"/>
      <c r="J229" s="592"/>
      <c r="K229" s="4"/>
    </row>
    <row r="230" spans="2:12" ht="15" thickBot="1" x14ac:dyDescent="0.35">
      <c r="B230" s="274" t="s">
        <v>135</v>
      </c>
      <c r="C230" s="337"/>
      <c r="D230" s="465">
        <f>SUM(D206:D229)</f>
        <v>2240232</v>
      </c>
      <c r="E230" s="548">
        <f>SUM(E206:E229)</f>
        <v>1218988</v>
      </c>
      <c r="I230" s="366"/>
      <c r="J230" s="592"/>
      <c r="K230" s="4"/>
    </row>
    <row r="231" spans="2:12" x14ac:dyDescent="0.3">
      <c r="B231" s="370"/>
      <c r="C231" s="179"/>
      <c r="D231" s="177"/>
      <c r="E231" s="4"/>
      <c r="I231" s="366"/>
      <c r="J231" s="592"/>
      <c r="K231" s="4"/>
    </row>
    <row r="232" spans="2:12" x14ac:dyDescent="0.3">
      <c r="B232" s="276"/>
      <c r="C232" s="276"/>
      <c r="D232" s="177"/>
      <c r="I232" s="276"/>
      <c r="J232" s="338"/>
      <c r="K232" s="17"/>
      <c r="L232" s="4"/>
    </row>
    <row r="233" spans="2:12" ht="15" thickBot="1" x14ac:dyDescent="0.35">
      <c r="B233" s="309" t="s">
        <v>537</v>
      </c>
      <c r="C233" s="309"/>
      <c r="D233" s="178">
        <v>2024</v>
      </c>
      <c r="E233">
        <v>2025</v>
      </c>
      <c r="I233" s="276"/>
      <c r="J233" s="276"/>
    </row>
    <row r="234" spans="2:12" x14ac:dyDescent="0.3">
      <c r="B234" s="291" t="s">
        <v>538</v>
      </c>
      <c r="C234" s="336" t="s">
        <v>126</v>
      </c>
      <c r="D234" s="461">
        <v>709000</v>
      </c>
      <c r="E234" s="208">
        <v>787420</v>
      </c>
      <c r="I234" s="373"/>
      <c r="J234" s="373"/>
    </row>
    <row r="235" spans="2:12" ht="15" thickBot="1" x14ac:dyDescent="0.35">
      <c r="B235" s="294" t="s">
        <v>539</v>
      </c>
      <c r="C235" s="328" t="s">
        <v>129</v>
      </c>
      <c r="D235" s="464">
        <f>D234*0.27</f>
        <v>191430</v>
      </c>
      <c r="E235" s="544">
        <f>E234*27%</f>
        <v>212603.40000000002</v>
      </c>
      <c r="I235" s="598"/>
      <c r="J235" s="599"/>
      <c r="K235" s="4"/>
    </row>
    <row r="236" spans="2:12" ht="15" thickBot="1" x14ac:dyDescent="0.35">
      <c r="B236" s="295" t="s">
        <v>122</v>
      </c>
      <c r="C236" s="337"/>
      <c r="D236" s="465">
        <f>SUM(D234:D235)</f>
        <v>900430</v>
      </c>
      <c r="E236" s="548">
        <f>SUM(E234:E235)</f>
        <v>1000023.4</v>
      </c>
      <c r="F236" s="494">
        <v>983185</v>
      </c>
      <c r="I236" s="598"/>
      <c r="J236" s="599"/>
      <c r="K236" s="4"/>
    </row>
    <row r="237" spans="2:12" x14ac:dyDescent="0.3">
      <c r="B237" s="276"/>
      <c r="C237" s="276"/>
      <c r="D237" s="177"/>
      <c r="I237" s="600"/>
      <c r="J237" s="601"/>
      <c r="K237" s="17"/>
    </row>
    <row r="238" spans="2:12" x14ac:dyDescent="0.3">
      <c r="B238" s="309"/>
      <c r="C238" s="309"/>
      <c r="D238" s="177"/>
      <c r="I238" s="598"/>
      <c r="J238" s="599"/>
      <c r="K238" s="4"/>
    </row>
    <row r="239" spans="2:12" ht="15" thickBot="1" x14ac:dyDescent="0.35">
      <c r="B239" s="309" t="s">
        <v>540</v>
      </c>
      <c r="C239" s="309"/>
      <c r="D239" s="178">
        <v>2024</v>
      </c>
      <c r="E239">
        <v>2025</v>
      </c>
      <c r="I239" s="598"/>
      <c r="J239" s="602"/>
      <c r="K239" s="4"/>
    </row>
    <row r="240" spans="2:12" x14ac:dyDescent="0.3">
      <c r="B240" s="291" t="s">
        <v>541</v>
      </c>
      <c r="C240" s="336" t="s">
        <v>130</v>
      </c>
      <c r="D240" s="461">
        <v>2466004</v>
      </c>
      <c r="E240" s="472">
        <v>2466004</v>
      </c>
      <c r="I240" s="388"/>
      <c r="J240" s="603"/>
      <c r="K240" s="4"/>
    </row>
    <row r="241" spans="2:12" x14ac:dyDescent="0.3">
      <c r="B241" s="293" t="s">
        <v>542</v>
      </c>
      <c r="C241" s="325" t="s">
        <v>126</v>
      </c>
      <c r="D241" s="462">
        <v>197627</v>
      </c>
      <c r="E241" s="473">
        <v>210800</v>
      </c>
      <c r="I241" s="388"/>
      <c r="J241" s="603"/>
      <c r="K241" s="4"/>
    </row>
    <row r="242" spans="2:12" x14ac:dyDescent="0.3">
      <c r="B242" s="293" t="s">
        <v>543</v>
      </c>
      <c r="C242" s="325" t="s">
        <v>130</v>
      </c>
      <c r="D242" s="462">
        <v>612510</v>
      </c>
      <c r="E242" s="473">
        <v>612510</v>
      </c>
      <c r="I242" s="388"/>
      <c r="J242" s="603"/>
      <c r="K242" s="4"/>
    </row>
    <row r="243" spans="2:12" x14ac:dyDescent="0.3">
      <c r="B243" s="293" t="s">
        <v>544</v>
      </c>
      <c r="C243" s="325" t="s">
        <v>129</v>
      </c>
      <c r="D243" s="462">
        <f>SUM(D240:D242)*0.27</f>
        <v>884558.07000000007</v>
      </c>
      <c r="E243" s="473">
        <f>(E240+E241+E242)*0.27</f>
        <v>888114.78</v>
      </c>
      <c r="I243" s="388"/>
      <c r="J243" s="603"/>
      <c r="K243" s="4"/>
    </row>
    <row r="244" spans="2:12" x14ac:dyDescent="0.3">
      <c r="B244" s="479" t="s">
        <v>586</v>
      </c>
      <c r="C244" s="480" t="s">
        <v>467</v>
      </c>
      <c r="D244" s="481">
        <v>0</v>
      </c>
      <c r="E244" s="481">
        <v>4598000</v>
      </c>
      <c r="I244" s="388"/>
      <c r="J244" s="603"/>
      <c r="K244" s="4"/>
    </row>
    <row r="245" spans="2:12" ht="15" thickBot="1" x14ac:dyDescent="0.35">
      <c r="B245" s="482" t="s">
        <v>545</v>
      </c>
      <c r="C245" s="483" t="s">
        <v>470</v>
      </c>
      <c r="D245" s="484">
        <v>0</v>
      </c>
      <c r="E245" s="484">
        <f>E244*0.27</f>
        <v>1241460</v>
      </c>
      <c r="I245" s="388"/>
      <c r="J245" s="603"/>
      <c r="K245" s="4"/>
    </row>
    <row r="246" spans="2:12" ht="15" thickBot="1" x14ac:dyDescent="0.35">
      <c r="B246" s="295" t="s">
        <v>122</v>
      </c>
      <c r="C246" s="337"/>
      <c r="D246" s="465">
        <f>SUM(D240:D243)</f>
        <v>4160699.0700000003</v>
      </c>
      <c r="E246" s="554">
        <f>SUM(E240:E245)</f>
        <v>10016888.780000001</v>
      </c>
      <c r="F246" s="494">
        <v>2543500</v>
      </c>
      <c r="I246" s="388"/>
      <c r="J246" s="603"/>
      <c r="K246" s="4"/>
    </row>
    <row r="247" spans="2:12" x14ac:dyDescent="0.3">
      <c r="B247" s="276"/>
      <c r="C247" s="276"/>
      <c r="D247" s="177"/>
      <c r="E247" s="549"/>
      <c r="I247" s="388"/>
      <c r="J247" s="603"/>
      <c r="K247" s="4"/>
    </row>
    <row r="248" spans="2:12" x14ac:dyDescent="0.3">
      <c r="B248" s="309"/>
      <c r="C248" s="309"/>
      <c r="D248" s="177"/>
      <c r="I248" s="388"/>
      <c r="J248" s="603"/>
      <c r="K248" s="4"/>
    </row>
    <row r="249" spans="2:12" ht="15" thickBot="1" x14ac:dyDescent="0.35">
      <c r="B249" s="309" t="s">
        <v>546</v>
      </c>
      <c r="C249" s="309"/>
      <c r="D249" s="178">
        <v>2024</v>
      </c>
      <c r="E249">
        <v>2025</v>
      </c>
      <c r="I249" s="384"/>
      <c r="J249" s="604"/>
      <c r="K249" s="17"/>
      <c r="L249" s="4"/>
    </row>
    <row r="250" spans="2:12" x14ac:dyDescent="0.3">
      <c r="B250" s="291" t="s">
        <v>138</v>
      </c>
      <c r="C250" s="336" t="s">
        <v>123</v>
      </c>
      <c r="D250" s="461">
        <v>100000</v>
      </c>
      <c r="E250" s="472">
        <v>100000</v>
      </c>
      <c r="I250" s="384"/>
      <c r="J250" s="384"/>
    </row>
    <row r="251" spans="2:12" x14ac:dyDescent="0.3">
      <c r="B251" s="293" t="s">
        <v>547</v>
      </c>
      <c r="C251" s="325" t="s">
        <v>130</v>
      </c>
      <c r="D251" s="462">
        <v>5000</v>
      </c>
      <c r="E251" s="473">
        <v>6000</v>
      </c>
      <c r="I251" s="388"/>
      <c r="J251" s="388"/>
    </row>
    <row r="252" spans="2:12" x14ac:dyDescent="0.3">
      <c r="B252" s="293" t="s">
        <v>139</v>
      </c>
      <c r="C252" s="325" t="s">
        <v>130</v>
      </c>
      <c r="D252" s="462">
        <v>43000</v>
      </c>
      <c r="E252" s="473">
        <v>28210</v>
      </c>
      <c r="I252" s="388"/>
      <c r="J252" s="388"/>
    </row>
    <row r="253" spans="2:12" x14ac:dyDescent="0.3">
      <c r="B253" s="293" t="s">
        <v>548</v>
      </c>
      <c r="C253" s="325" t="s">
        <v>126</v>
      </c>
      <c r="D253" s="462">
        <v>18660</v>
      </c>
      <c r="E253" s="473">
        <v>41000</v>
      </c>
      <c r="I253" s="384"/>
      <c r="J253" s="384"/>
    </row>
    <row r="254" spans="2:12" ht="26.4" x14ac:dyDescent="0.3">
      <c r="B254" s="293" t="s">
        <v>549</v>
      </c>
      <c r="C254" s="325" t="s">
        <v>127</v>
      </c>
      <c r="D254" s="462">
        <v>250000</v>
      </c>
      <c r="E254" s="473">
        <v>200000</v>
      </c>
      <c r="I254" s="384"/>
      <c r="J254" s="384"/>
    </row>
    <row r="255" spans="2:12" ht="15" thickBot="1" x14ac:dyDescent="0.35">
      <c r="B255" s="294" t="s">
        <v>550</v>
      </c>
      <c r="C255" s="328" t="s">
        <v>129</v>
      </c>
      <c r="D255" s="464">
        <f>SUM(D250:D254)*0.27</f>
        <v>112498.20000000001</v>
      </c>
      <c r="E255" s="474">
        <f>(E250+E251+E252+E253+E254)*0.27</f>
        <v>101306.70000000001</v>
      </c>
      <c r="I255" s="384"/>
      <c r="J255" s="384"/>
    </row>
    <row r="256" spans="2:12" ht="15" thickBot="1" x14ac:dyDescent="0.35">
      <c r="B256" s="295" t="s">
        <v>122</v>
      </c>
      <c r="C256" s="329"/>
      <c r="D256" s="465">
        <f>SUM(D250:D255)</f>
        <v>529158.19999999995</v>
      </c>
      <c r="E256" s="548">
        <f>SUM(E250:E255)</f>
        <v>476516.7</v>
      </c>
      <c r="F256" s="494">
        <v>475405</v>
      </c>
      <c r="I256" s="389"/>
      <c r="J256" s="389"/>
    </row>
    <row r="257" spans="2:11" x14ac:dyDescent="0.3">
      <c r="B257" s="276"/>
      <c r="C257" s="276"/>
      <c r="D257" s="177"/>
      <c r="I257" s="388"/>
      <c r="J257" s="603"/>
      <c r="K257" s="4"/>
    </row>
    <row r="258" spans="2:11" ht="27.6" thickBot="1" x14ac:dyDescent="0.35">
      <c r="B258" s="373" t="s">
        <v>551</v>
      </c>
      <c r="C258" s="373"/>
      <c r="D258" s="178">
        <v>2024</v>
      </c>
      <c r="E258">
        <v>2025</v>
      </c>
      <c r="I258" s="388"/>
      <c r="J258" s="603"/>
      <c r="K258" s="4"/>
    </row>
    <row r="259" spans="2:11" x14ac:dyDescent="0.3">
      <c r="B259" s="374" t="s">
        <v>552</v>
      </c>
      <c r="C259" s="375" t="s">
        <v>131</v>
      </c>
      <c r="D259" s="457">
        <v>1956000</v>
      </c>
      <c r="E259" s="396">
        <v>2092800</v>
      </c>
      <c r="I259" s="384"/>
      <c r="J259" s="604"/>
      <c r="K259" s="4"/>
    </row>
    <row r="260" spans="2:11" ht="15" thickBot="1" x14ac:dyDescent="0.35">
      <c r="B260" s="376" t="s">
        <v>553</v>
      </c>
      <c r="C260" s="377" t="s">
        <v>120</v>
      </c>
      <c r="D260" s="468">
        <v>254280</v>
      </c>
      <c r="E260" s="476">
        <v>282528</v>
      </c>
      <c r="I260" s="388"/>
      <c r="J260" s="603"/>
      <c r="K260" s="4"/>
    </row>
    <row r="261" spans="2:11" ht="15" thickBot="1" x14ac:dyDescent="0.35">
      <c r="B261" s="378" t="s">
        <v>122</v>
      </c>
      <c r="C261" s="379"/>
      <c r="D261" s="469">
        <f>SUM(D259:D260)</f>
        <v>2210280</v>
      </c>
      <c r="E261" s="398">
        <f>SUM(E259:E260)</f>
        <v>2375328</v>
      </c>
      <c r="I261" s="388"/>
      <c r="J261" s="603"/>
      <c r="K261" s="4"/>
    </row>
    <row r="262" spans="2:11" x14ac:dyDescent="0.3">
      <c r="B262" s="550" t="s">
        <v>597</v>
      </c>
      <c r="C262" s="551" t="s">
        <v>127</v>
      </c>
      <c r="D262" s="42">
        <v>0</v>
      </c>
      <c r="E262" s="396">
        <v>432000</v>
      </c>
      <c r="I262" s="388"/>
      <c r="J262" s="603"/>
      <c r="K262" s="4"/>
    </row>
    <row r="263" spans="2:11" x14ac:dyDescent="0.3">
      <c r="B263" s="380" t="s">
        <v>26</v>
      </c>
      <c r="C263" s="175" t="s">
        <v>130</v>
      </c>
      <c r="D263" s="459">
        <v>685655</v>
      </c>
      <c r="E263" s="477">
        <v>680000</v>
      </c>
      <c r="I263" s="388"/>
      <c r="J263" s="603"/>
      <c r="K263" s="4"/>
    </row>
    <row r="264" spans="2:11" x14ac:dyDescent="0.3">
      <c r="B264" s="314" t="s">
        <v>554</v>
      </c>
      <c r="C264" s="381" t="s">
        <v>123</v>
      </c>
      <c r="D264" s="459">
        <v>96924</v>
      </c>
      <c r="E264" s="477">
        <v>97000</v>
      </c>
      <c r="I264" s="388"/>
      <c r="J264" s="603"/>
      <c r="K264" s="4"/>
    </row>
    <row r="265" spans="2:11" x14ac:dyDescent="0.3">
      <c r="B265" s="314" t="s">
        <v>555</v>
      </c>
      <c r="C265" s="381" t="s">
        <v>130</v>
      </c>
      <c r="D265" s="459">
        <v>217087</v>
      </c>
      <c r="E265" s="477">
        <v>396000</v>
      </c>
      <c r="I265" s="384"/>
      <c r="J265" s="604"/>
      <c r="K265" s="17"/>
    </row>
    <row r="266" spans="2:11" x14ac:dyDescent="0.3">
      <c r="B266" s="314" t="s">
        <v>556</v>
      </c>
      <c r="C266" s="381" t="s">
        <v>130</v>
      </c>
      <c r="D266" s="459">
        <v>145000</v>
      </c>
      <c r="E266" s="477">
        <v>214000</v>
      </c>
      <c r="I266" s="384"/>
      <c r="J266" s="384"/>
    </row>
    <row r="267" spans="2:11" x14ac:dyDescent="0.3">
      <c r="B267" s="314" t="s">
        <v>557</v>
      </c>
      <c r="C267" s="381" t="s">
        <v>126</v>
      </c>
      <c r="D267" s="459">
        <v>50000</v>
      </c>
      <c r="E267" s="477">
        <v>50000</v>
      </c>
      <c r="I267" s="373"/>
      <c r="J267" s="373"/>
    </row>
    <row r="268" spans="2:11" x14ac:dyDescent="0.3">
      <c r="B268" s="314" t="s">
        <v>558</v>
      </c>
      <c r="C268" s="381" t="s">
        <v>127</v>
      </c>
      <c r="D268" s="459">
        <v>232283</v>
      </c>
      <c r="E268" s="477">
        <v>235000</v>
      </c>
      <c r="I268" s="388"/>
      <c r="J268" s="603"/>
      <c r="K268" s="4"/>
    </row>
    <row r="269" spans="2:11" x14ac:dyDescent="0.3">
      <c r="B269" s="314" t="s">
        <v>559</v>
      </c>
      <c r="C269" s="381" t="s">
        <v>127</v>
      </c>
      <c r="D269" s="459">
        <v>555866</v>
      </c>
      <c r="E269" s="477"/>
      <c r="I269" s="388"/>
      <c r="J269" s="603"/>
      <c r="K269" s="4"/>
    </row>
    <row r="270" spans="2:11" x14ac:dyDescent="0.3">
      <c r="B270" s="314" t="s">
        <v>457</v>
      </c>
      <c r="C270" s="381" t="s">
        <v>129</v>
      </c>
      <c r="D270" s="459">
        <f>SUM(D263:D269)*0.27</f>
        <v>535360.05000000005</v>
      </c>
      <c r="E270" s="477">
        <v>451440</v>
      </c>
      <c r="I270" s="388"/>
      <c r="J270" s="603"/>
      <c r="K270" s="4"/>
    </row>
    <row r="271" spans="2:11" ht="15" thickBot="1" x14ac:dyDescent="0.35">
      <c r="B271" s="382" t="s">
        <v>122</v>
      </c>
      <c r="C271" s="383"/>
      <c r="D271" s="460">
        <f>SUM(D261:D270)</f>
        <v>4728455.05</v>
      </c>
      <c r="E271" s="553">
        <f>SUM(E261:E270)</f>
        <v>4930768</v>
      </c>
      <c r="F271" s="494">
        <v>2270000</v>
      </c>
      <c r="I271" s="388"/>
      <c r="J271" s="603"/>
      <c r="K271" s="4"/>
    </row>
    <row r="272" spans="2:11" x14ac:dyDescent="0.3">
      <c r="B272" s="384"/>
      <c r="C272" s="384"/>
      <c r="D272" s="177"/>
      <c r="I272" s="388"/>
      <c r="J272" s="603"/>
      <c r="K272" s="4"/>
    </row>
    <row r="273" spans="2:12" x14ac:dyDescent="0.3">
      <c r="B273" s="388"/>
      <c r="C273" s="388"/>
      <c r="D273" s="177"/>
      <c r="I273" s="388"/>
      <c r="J273" s="603"/>
      <c r="K273" s="4"/>
    </row>
    <row r="274" spans="2:12" x14ac:dyDescent="0.3">
      <c r="B274" s="388"/>
      <c r="C274" s="388"/>
      <c r="D274" s="177"/>
      <c r="I274" s="388"/>
      <c r="J274" s="603"/>
      <c r="K274" s="4"/>
    </row>
    <row r="275" spans="2:12" x14ac:dyDescent="0.3">
      <c r="B275" s="384"/>
      <c r="C275" s="384"/>
      <c r="D275" s="177"/>
      <c r="I275" s="384"/>
      <c r="J275" s="604"/>
      <c r="K275" s="4"/>
      <c r="L275" s="4"/>
    </row>
    <row r="276" spans="2:12" x14ac:dyDescent="0.3">
      <c r="B276" s="384"/>
      <c r="C276" s="384"/>
      <c r="D276" s="177"/>
    </row>
    <row r="277" spans="2:12" x14ac:dyDescent="0.3">
      <c r="B277" s="384"/>
      <c r="C277" s="384"/>
      <c r="D277" s="177"/>
    </row>
    <row r="278" spans="2:12" ht="15" thickBot="1" x14ac:dyDescent="0.35">
      <c r="B278" s="389" t="s">
        <v>560</v>
      </c>
      <c r="C278" s="389"/>
      <c r="D278" s="178">
        <v>2024</v>
      </c>
      <c r="E278">
        <v>2025</v>
      </c>
    </row>
    <row r="279" spans="2:12" x14ac:dyDescent="0.3">
      <c r="B279" s="310" t="s">
        <v>619</v>
      </c>
      <c r="C279" s="385" t="s">
        <v>131</v>
      </c>
      <c r="D279" s="172">
        <v>949860</v>
      </c>
      <c r="E279" s="396">
        <v>1046400</v>
      </c>
    </row>
    <row r="280" spans="2:12" x14ac:dyDescent="0.3">
      <c r="B280" s="314" t="s">
        <v>561</v>
      </c>
      <c r="C280" s="381" t="s">
        <v>120</v>
      </c>
      <c r="D280" s="173">
        <v>0</v>
      </c>
      <c r="E280" s="477">
        <v>0</v>
      </c>
    </row>
    <row r="281" spans="2:12" ht="15" thickBot="1" x14ac:dyDescent="0.35">
      <c r="B281" s="382" t="s">
        <v>562</v>
      </c>
      <c r="C281" s="383"/>
      <c r="D281" s="176">
        <f>SUM(D279:D280)</f>
        <v>949860</v>
      </c>
      <c r="E281" s="567">
        <f>SUM(E279:E280)</f>
        <v>1046400</v>
      </c>
    </row>
    <row r="282" spans="2:12" x14ac:dyDescent="0.3">
      <c r="B282" s="390"/>
      <c r="C282" s="391"/>
      <c r="D282" s="458"/>
      <c r="E282" s="571"/>
    </row>
    <row r="283" spans="2:12" x14ac:dyDescent="0.3">
      <c r="B283" s="314" t="s">
        <v>563</v>
      </c>
      <c r="C283" s="381" t="s">
        <v>123</v>
      </c>
      <c r="D283" s="459">
        <v>100000</v>
      </c>
      <c r="E283" s="477">
        <v>100000</v>
      </c>
    </row>
    <row r="284" spans="2:12" ht="26.4" x14ac:dyDescent="0.3">
      <c r="B284" s="314" t="s">
        <v>564</v>
      </c>
      <c r="C284" s="381" t="s">
        <v>125</v>
      </c>
      <c r="D284" s="459">
        <v>73481</v>
      </c>
      <c r="E284" s="477"/>
    </row>
    <row r="285" spans="2:12" x14ac:dyDescent="0.3">
      <c r="B285" s="314" t="s">
        <v>565</v>
      </c>
      <c r="C285" s="381" t="s">
        <v>126</v>
      </c>
      <c r="D285" s="459">
        <v>0</v>
      </c>
      <c r="E285" s="477"/>
    </row>
    <row r="286" spans="2:12" x14ac:dyDescent="0.3">
      <c r="B286" s="314" t="s">
        <v>566</v>
      </c>
      <c r="C286" s="381" t="s">
        <v>127</v>
      </c>
      <c r="D286" s="459">
        <v>100000</v>
      </c>
      <c r="E286" s="477"/>
    </row>
    <row r="287" spans="2:12" x14ac:dyDescent="0.3">
      <c r="B287" s="314" t="s">
        <v>567</v>
      </c>
      <c r="C287" s="381" t="s">
        <v>129</v>
      </c>
      <c r="D287" s="478">
        <f>D284*0.05</f>
        <v>3674.05</v>
      </c>
      <c r="E287" s="477"/>
    </row>
    <row r="288" spans="2:12" ht="15" thickBot="1" x14ac:dyDescent="0.35">
      <c r="B288" s="392" t="s">
        <v>568</v>
      </c>
      <c r="C288" s="393" t="s">
        <v>129</v>
      </c>
      <c r="D288" s="468">
        <f>SUM(D283,D286)*0.27</f>
        <v>54000</v>
      </c>
      <c r="E288" s="476">
        <v>27000</v>
      </c>
    </row>
    <row r="289" spans="2:6" ht="15" thickBot="1" x14ac:dyDescent="0.35">
      <c r="B289" s="386" t="s">
        <v>137</v>
      </c>
      <c r="C289" s="387"/>
      <c r="D289" s="469">
        <f>SUM(D281:D288)</f>
        <v>1281015.05</v>
      </c>
      <c r="E289" s="548">
        <f>SUM(E281:E288)</f>
        <v>1173400</v>
      </c>
    </row>
    <row r="290" spans="2:6" x14ac:dyDescent="0.3">
      <c r="B290" s="384"/>
      <c r="C290" s="384"/>
      <c r="D290" s="177"/>
    </row>
    <row r="291" spans="2:6" ht="27.6" thickBot="1" x14ac:dyDescent="0.35">
      <c r="B291" s="373" t="s">
        <v>141</v>
      </c>
      <c r="C291" s="373"/>
      <c r="D291" s="178">
        <v>2024</v>
      </c>
      <c r="E291">
        <v>2025</v>
      </c>
    </row>
    <row r="292" spans="2:6" x14ac:dyDescent="0.3">
      <c r="B292" s="310" t="s">
        <v>569</v>
      </c>
      <c r="C292" s="385" t="s">
        <v>142</v>
      </c>
      <c r="D292" s="461">
        <v>300000</v>
      </c>
      <c r="E292" s="396"/>
      <c r="F292" s="4"/>
    </row>
    <row r="293" spans="2:6" x14ac:dyDescent="0.3">
      <c r="B293" s="314" t="s">
        <v>570</v>
      </c>
      <c r="C293" s="381" t="s">
        <v>142</v>
      </c>
      <c r="D293" s="462">
        <v>0</v>
      </c>
      <c r="E293" s="477"/>
      <c r="F293" s="4"/>
    </row>
    <row r="294" spans="2:6" x14ac:dyDescent="0.3">
      <c r="B294" s="314" t="s">
        <v>143</v>
      </c>
      <c r="C294" s="381" t="s">
        <v>142</v>
      </c>
      <c r="D294" s="462">
        <v>0</v>
      </c>
      <c r="E294" s="477"/>
      <c r="F294" s="4"/>
    </row>
    <row r="295" spans="2:6" x14ac:dyDescent="0.3">
      <c r="B295" s="314" t="s">
        <v>571</v>
      </c>
      <c r="C295" s="381" t="s">
        <v>142</v>
      </c>
      <c r="D295" s="462">
        <v>16000</v>
      </c>
      <c r="E295" s="477"/>
      <c r="F295" s="4"/>
    </row>
    <row r="296" spans="2:6" x14ac:dyDescent="0.3">
      <c r="B296" s="314" t="s">
        <v>572</v>
      </c>
      <c r="C296" s="381" t="s">
        <v>142</v>
      </c>
      <c r="D296" s="462">
        <v>375000</v>
      </c>
      <c r="E296" s="477"/>
      <c r="F296" s="4"/>
    </row>
    <row r="297" spans="2:6" x14ac:dyDescent="0.3">
      <c r="B297" s="314" t="s">
        <v>573</v>
      </c>
      <c r="C297" s="381" t="s">
        <v>142</v>
      </c>
      <c r="D297" s="462">
        <v>300000</v>
      </c>
      <c r="E297" s="477"/>
      <c r="F297" s="4"/>
    </row>
    <row r="298" spans="2:6" x14ac:dyDescent="0.3">
      <c r="B298" s="314" t="s">
        <v>574</v>
      </c>
      <c r="C298" s="381" t="s">
        <v>142</v>
      </c>
      <c r="D298" s="462">
        <v>340000</v>
      </c>
      <c r="E298" s="477"/>
      <c r="F298" s="4"/>
    </row>
    <row r="299" spans="2:6" ht="15" thickBot="1" x14ac:dyDescent="0.35">
      <c r="B299" s="392" t="s">
        <v>575</v>
      </c>
      <c r="C299" s="393" t="s">
        <v>136</v>
      </c>
      <c r="D299" s="464" t="s">
        <v>468</v>
      </c>
      <c r="E299" s="476"/>
      <c r="F299" s="4"/>
    </row>
    <row r="300" spans="2:6" ht="15" thickBot="1" x14ac:dyDescent="0.35">
      <c r="B300" s="386" t="s">
        <v>137</v>
      </c>
      <c r="C300" s="387"/>
      <c r="D300" s="465">
        <f>SUM(D292:D299)</f>
        <v>1331000</v>
      </c>
      <c r="E300" s="548">
        <v>2855000</v>
      </c>
      <c r="F300" s="494">
        <v>2855000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51C4-7B5D-4FE8-9339-04B24B8E534D}">
  <dimension ref="B3:E270"/>
  <sheetViews>
    <sheetView tabSelected="1" workbookViewId="0">
      <selection activeCell="E192" sqref="E192"/>
    </sheetView>
  </sheetViews>
  <sheetFormatPr defaultRowHeight="14.4" x14ac:dyDescent="0.3"/>
  <cols>
    <col min="2" max="2" width="55" customWidth="1"/>
    <col min="3" max="3" width="6.5546875" customWidth="1"/>
    <col min="4" max="4" width="11.33203125" bestFit="1" customWidth="1"/>
    <col min="5" max="5" width="10.5546875" bestFit="1" customWidth="1"/>
  </cols>
  <sheetData>
    <row r="3" spans="2:4" x14ac:dyDescent="0.3">
      <c r="B3" s="255" t="s">
        <v>615</v>
      </c>
      <c r="C3" s="255"/>
    </row>
    <row r="4" spans="2:4" ht="15" thickBot="1" x14ac:dyDescent="0.35">
      <c r="B4" s="179"/>
      <c r="C4" s="179"/>
      <c r="D4" s="555" t="s">
        <v>666</v>
      </c>
    </row>
    <row r="5" spans="2:4" x14ac:dyDescent="0.3">
      <c r="B5" s="256" t="s">
        <v>101</v>
      </c>
      <c r="C5" s="257" t="s">
        <v>102</v>
      </c>
      <c r="D5" s="560">
        <f>SUM(D6,D9,D10,D11)</f>
        <v>5127890</v>
      </c>
    </row>
    <row r="6" spans="2:4" ht="15" thickBot="1" x14ac:dyDescent="0.35">
      <c r="B6" s="258" t="s">
        <v>369</v>
      </c>
      <c r="C6" s="259" t="s">
        <v>102</v>
      </c>
      <c r="D6" s="561">
        <v>1125800</v>
      </c>
    </row>
    <row r="7" spans="2:4" x14ac:dyDescent="0.3">
      <c r="B7" s="260" t="s">
        <v>370</v>
      </c>
      <c r="C7" s="261"/>
      <c r="D7" s="556">
        <v>1170000</v>
      </c>
    </row>
    <row r="8" spans="2:4" ht="15" thickBot="1" x14ac:dyDescent="0.35">
      <c r="B8" s="262" t="s">
        <v>371</v>
      </c>
      <c r="C8" s="263"/>
      <c r="D8" s="557">
        <v>1373500</v>
      </c>
    </row>
    <row r="9" spans="2:4" ht="15" thickBot="1" x14ac:dyDescent="0.35">
      <c r="B9" s="264" t="s">
        <v>372</v>
      </c>
      <c r="C9" s="265" t="s">
        <v>102</v>
      </c>
      <c r="D9" s="558">
        <f>SUM(D7:D8)</f>
        <v>2543500</v>
      </c>
    </row>
    <row r="10" spans="2:4" x14ac:dyDescent="0.3">
      <c r="B10" s="266" t="s">
        <v>373</v>
      </c>
      <c r="C10" s="267" t="s">
        <v>102</v>
      </c>
      <c r="D10" s="562">
        <v>475405</v>
      </c>
    </row>
    <row r="11" spans="2:4" x14ac:dyDescent="0.3">
      <c r="B11" s="268" t="s">
        <v>374</v>
      </c>
      <c r="C11" s="269" t="s">
        <v>102</v>
      </c>
      <c r="D11" s="563">
        <v>983185</v>
      </c>
    </row>
    <row r="12" spans="2:4" x14ac:dyDescent="0.3">
      <c r="B12" s="270" t="s">
        <v>375</v>
      </c>
      <c r="C12" s="269" t="s">
        <v>102</v>
      </c>
      <c r="D12" s="563">
        <v>6600000</v>
      </c>
    </row>
    <row r="13" spans="2:4" x14ac:dyDescent="0.3">
      <c r="B13" s="271" t="s">
        <v>376</v>
      </c>
      <c r="C13" s="272" t="s">
        <v>103</v>
      </c>
      <c r="D13" s="563">
        <v>0</v>
      </c>
    </row>
    <row r="14" spans="2:4" ht="26.4" x14ac:dyDescent="0.3">
      <c r="B14" s="271" t="s">
        <v>377</v>
      </c>
      <c r="C14" s="273" t="s">
        <v>104</v>
      </c>
      <c r="D14" s="563">
        <v>2855000</v>
      </c>
    </row>
    <row r="15" spans="2:4" x14ac:dyDescent="0.3">
      <c r="B15" s="271" t="s">
        <v>378</v>
      </c>
      <c r="C15" s="273" t="s">
        <v>105</v>
      </c>
      <c r="D15" s="563">
        <v>2270000</v>
      </c>
    </row>
    <row r="16" spans="2:4" x14ac:dyDescent="0.3">
      <c r="B16" s="271" t="s">
        <v>380</v>
      </c>
      <c r="C16" s="273" t="s">
        <v>104</v>
      </c>
      <c r="D16" s="563">
        <v>6343500</v>
      </c>
    </row>
    <row r="17" spans="2:4" x14ac:dyDescent="0.3">
      <c r="B17" s="258" t="s">
        <v>381</v>
      </c>
      <c r="C17" s="259" t="s">
        <v>104</v>
      </c>
      <c r="D17" s="563">
        <v>0</v>
      </c>
    </row>
    <row r="18" spans="2:4" ht="15" thickBot="1" x14ac:dyDescent="0.35">
      <c r="B18" s="258" t="s">
        <v>382</v>
      </c>
      <c r="C18" s="259" t="s">
        <v>383</v>
      </c>
      <c r="D18" s="561">
        <v>0</v>
      </c>
    </row>
    <row r="19" spans="2:4" ht="15" thickBot="1" x14ac:dyDescent="0.35">
      <c r="B19" s="274" t="s">
        <v>106</v>
      </c>
      <c r="C19" s="275"/>
      <c r="D19" s="542">
        <f>SUM(D6,D9,D10:D16,D17)</f>
        <v>23196390</v>
      </c>
    </row>
    <row r="20" spans="2:4" x14ac:dyDescent="0.3">
      <c r="B20" s="276"/>
      <c r="C20" s="276"/>
    </row>
    <row r="21" spans="2:4" ht="15" thickBot="1" x14ac:dyDescent="0.35">
      <c r="B21" s="277" t="s">
        <v>107</v>
      </c>
      <c r="C21" s="277"/>
      <c r="D21" s="4">
        <v>2025</v>
      </c>
    </row>
    <row r="22" spans="2:4" x14ac:dyDescent="0.3">
      <c r="B22" s="278" t="s">
        <v>384</v>
      </c>
      <c r="C22" s="279" t="s">
        <v>108</v>
      </c>
      <c r="D22" s="42">
        <v>269800</v>
      </c>
    </row>
    <row r="23" spans="2:4" x14ac:dyDescent="0.3">
      <c r="B23" s="281" t="s">
        <v>385</v>
      </c>
      <c r="C23" s="282" t="s">
        <v>386</v>
      </c>
      <c r="D23" s="44">
        <v>8000000</v>
      </c>
    </row>
    <row r="24" spans="2:4" x14ac:dyDescent="0.3">
      <c r="B24" s="281" t="s">
        <v>387</v>
      </c>
      <c r="C24" s="282" t="s">
        <v>108</v>
      </c>
      <c r="D24" s="44">
        <v>1500000</v>
      </c>
    </row>
    <row r="25" spans="2:4" x14ac:dyDescent="0.3">
      <c r="B25" s="281" t="s">
        <v>388</v>
      </c>
      <c r="C25" s="282" t="s">
        <v>389</v>
      </c>
      <c r="D25" s="44">
        <v>1100000</v>
      </c>
    </row>
    <row r="26" spans="2:4" ht="15" thickBot="1" x14ac:dyDescent="0.35">
      <c r="B26" s="559" t="s">
        <v>109</v>
      </c>
      <c r="C26" s="453" t="s">
        <v>110</v>
      </c>
      <c r="D26" s="407">
        <v>20000</v>
      </c>
    </row>
    <row r="27" spans="2:4" ht="15" thickBot="1" x14ac:dyDescent="0.35">
      <c r="B27" s="287" t="s">
        <v>111</v>
      </c>
      <c r="C27" s="288"/>
      <c r="D27" s="542">
        <f>SUM(D22:D26)</f>
        <v>10889800</v>
      </c>
    </row>
    <row r="28" spans="2:4" x14ac:dyDescent="0.3">
      <c r="B28" s="276"/>
      <c r="C28" s="276"/>
    </row>
    <row r="29" spans="2:4" ht="15" thickBot="1" x14ac:dyDescent="0.35">
      <c r="B29" s="290" t="s">
        <v>390</v>
      </c>
      <c r="C29" s="290"/>
    </row>
    <row r="30" spans="2:4" x14ac:dyDescent="0.3">
      <c r="B30" s="291" t="s">
        <v>391</v>
      </c>
      <c r="C30" s="292" t="s">
        <v>112</v>
      </c>
      <c r="D30" s="42">
        <v>0</v>
      </c>
    </row>
    <row r="31" spans="2:4" x14ac:dyDescent="0.3">
      <c r="B31" s="293" t="s">
        <v>113</v>
      </c>
      <c r="C31" s="269" t="s">
        <v>112</v>
      </c>
      <c r="D31" s="44">
        <v>0</v>
      </c>
    </row>
    <row r="32" spans="2:4" x14ac:dyDescent="0.3">
      <c r="B32" s="293" t="s">
        <v>392</v>
      </c>
      <c r="C32" s="269" t="s">
        <v>112</v>
      </c>
      <c r="D32" s="44">
        <v>20000</v>
      </c>
    </row>
    <row r="33" spans="2:5" x14ac:dyDescent="0.3">
      <c r="B33" s="293" t="s">
        <v>114</v>
      </c>
      <c r="C33" s="269" t="s">
        <v>115</v>
      </c>
      <c r="D33" s="44">
        <v>15000</v>
      </c>
    </row>
    <row r="34" spans="2:5" x14ac:dyDescent="0.3">
      <c r="B34" s="293" t="s">
        <v>55</v>
      </c>
      <c r="C34" s="269" t="s">
        <v>112</v>
      </c>
      <c r="D34" s="44">
        <v>300000</v>
      </c>
    </row>
    <row r="35" spans="2:5" x14ac:dyDescent="0.3">
      <c r="B35" s="293" t="s">
        <v>393</v>
      </c>
      <c r="C35" s="269" t="s">
        <v>112</v>
      </c>
      <c r="D35" s="44">
        <v>251025</v>
      </c>
    </row>
    <row r="36" spans="2:5" x14ac:dyDescent="0.3">
      <c r="B36" s="293" t="s">
        <v>394</v>
      </c>
      <c r="C36" s="269" t="s">
        <v>112</v>
      </c>
      <c r="D36" s="44">
        <v>270000</v>
      </c>
    </row>
    <row r="37" spans="2:5" x14ac:dyDescent="0.3">
      <c r="B37" s="293" t="s">
        <v>395</v>
      </c>
      <c r="C37" s="269" t="s">
        <v>112</v>
      </c>
      <c r="D37" s="44">
        <v>10252</v>
      </c>
    </row>
    <row r="38" spans="2:5" x14ac:dyDescent="0.3">
      <c r="B38" s="293" t="s">
        <v>396</v>
      </c>
      <c r="C38" s="269" t="s">
        <v>115</v>
      </c>
      <c r="D38" s="44">
        <v>442500</v>
      </c>
    </row>
    <row r="39" spans="2:5" x14ac:dyDescent="0.3">
      <c r="B39" s="293" t="s">
        <v>614</v>
      </c>
      <c r="C39" s="269" t="s">
        <v>112</v>
      </c>
      <c r="D39" s="44">
        <v>300000</v>
      </c>
    </row>
    <row r="40" spans="2:5" x14ac:dyDescent="0.3">
      <c r="B40" s="293" t="s">
        <v>613</v>
      </c>
      <c r="C40" s="269" t="s">
        <v>112</v>
      </c>
      <c r="D40" s="44">
        <v>1200000</v>
      </c>
    </row>
    <row r="41" spans="2:5" ht="15" thickBot="1" x14ac:dyDescent="0.35">
      <c r="B41" s="293" t="s">
        <v>399</v>
      </c>
      <c r="C41" s="269" t="s">
        <v>115</v>
      </c>
      <c r="D41" s="44">
        <v>20000</v>
      </c>
    </row>
    <row r="42" spans="2:5" ht="15" thickBot="1" x14ac:dyDescent="0.35">
      <c r="B42" s="295" t="s">
        <v>401</v>
      </c>
      <c r="C42" s="288"/>
      <c r="D42" s="491">
        <f>SUM(D30:D41)</f>
        <v>2828777</v>
      </c>
      <c r="E42" s="4"/>
    </row>
    <row r="43" spans="2:5" x14ac:dyDescent="0.3">
      <c r="B43" s="296"/>
      <c r="C43" s="276"/>
    </row>
    <row r="44" spans="2:5" ht="15" thickBot="1" x14ac:dyDescent="0.35">
      <c r="B44" s="296" t="s">
        <v>402</v>
      </c>
      <c r="C44" s="276"/>
    </row>
    <row r="45" spans="2:5" x14ac:dyDescent="0.3">
      <c r="B45" s="291" t="s">
        <v>403</v>
      </c>
      <c r="C45" s="297"/>
      <c r="D45" s="42">
        <v>413864</v>
      </c>
    </row>
    <row r="46" spans="2:5" ht="15" thickBot="1" x14ac:dyDescent="0.35">
      <c r="B46" s="345" t="s">
        <v>408</v>
      </c>
      <c r="C46" s="450"/>
      <c r="D46" s="407">
        <v>12023600</v>
      </c>
      <c r="E46" s="4">
        <f>D70-D49</f>
        <v>1117490.9900000021</v>
      </c>
    </row>
    <row r="47" spans="2:5" ht="15" thickBot="1" x14ac:dyDescent="0.35">
      <c r="B47" s="304" t="s">
        <v>116</v>
      </c>
      <c r="C47" s="305"/>
      <c r="D47" s="425">
        <f>SUM(D45:D46)</f>
        <v>12437464</v>
      </c>
    </row>
    <row r="48" spans="2:5" x14ac:dyDescent="0.3">
      <c r="B48" s="451"/>
      <c r="C48" s="452"/>
      <c r="D48" s="42"/>
    </row>
    <row r="49" spans="2:4" ht="15" thickBot="1" x14ac:dyDescent="0.35">
      <c r="B49" s="306" t="s">
        <v>409</v>
      </c>
      <c r="C49" s="307"/>
      <c r="D49" s="541">
        <f>SUM(D19,D27,D42,D47)</f>
        <v>49352431</v>
      </c>
    </row>
    <row r="50" spans="2:4" x14ac:dyDescent="0.3">
      <c r="B50" s="308"/>
      <c r="C50" s="308"/>
    </row>
    <row r="51" spans="2:4" x14ac:dyDescent="0.3">
      <c r="B51" s="308"/>
      <c r="C51" s="308"/>
    </row>
    <row r="52" spans="2:4" x14ac:dyDescent="0.3">
      <c r="B52" s="308"/>
      <c r="C52" s="308"/>
    </row>
    <row r="53" spans="2:4" x14ac:dyDescent="0.3">
      <c r="B53" s="309" t="s">
        <v>410</v>
      </c>
      <c r="C53" s="309"/>
    </row>
    <row r="54" spans="2:4" ht="15" thickBot="1" x14ac:dyDescent="0.35">
      <c r="B54" s="308"/>
      <c r="C54" s="308"/>
    </row>
    <row r="55" spans="2:4" x14ac:dyDescent="0.3">
      <c r="B55" s="310" t="s">
        <v>411</v>
      </c>
      <c r="C55" s="311"/>
      <c r="D55" s="42">
        <f>D103</f>
        <v>9328418.3499999996</v>
      </c>
    </row>
    <row r="56" spans="2:4" x14ac:dyDescent="0.3">
      <c r="B56" s="445" t="s">
        <v>412</v>
      </c>
      <c r="C56" s="315"/>
      <c r="D56" s="44">
        <f>D109</f>
        <v>60000</v>
      </c>
    </row>
    <row r="57" spans="2:4" x14ac:dyDescent="0.3">
      <c r="B57" s="314" t="s">
        <v>413</v>
      </c>
      <c r="C57" s="315"/>
      <c r="D57" s="411">
        <f>D116</f>
        <v>1181372.6000000001</v>
      </c>
    </row>
    <row r="58" spans="2:4" x14ac:dyDescent="0.3">
      <c r="B58" s="314" t="s">
        <v>414</v>
      </c>
      <c r="C58" s="315"/>
      <c r="D58" s="44">
        <f>D133</f>
        <v>3467520</v>
      </c>
    </row>
    <row r="59" spans="2:4" x14ac:dyDescent="0.3">
      <c r="B59" s="316" t="s">
        <v>416</v>
      </c>
      <c r="C59" s="317"/>
      <c r="D59" s="44">
        <f>D153</f>
        <v>6345841</v>
      </c>
    </row>
    <row r="60" spans="2:4" x14ac:dyDescent="0.3">
      <c r="B60" s="314" t="s">
        <v>417</v>
      </c>
      <c r="C60" s="315"/>
      <c r="D60" s="44">
        <f>D174</f>
        <v>7534129.1600000001</v>
      </c>
    </row>
    <row r="61" spans="2:4" x14ac:dyDescent="0.3">
      <c r="B61" s="316" t="s">
        <v>418</v>
      </c>
      <c r="C61" s="317"/>
      <c r="D61" s="44">
        <f>D203</f>
        <v>1218988</v>
      </c>
    </row>
    <row r="62" spans="2:4" x14ac:dyDescent="0.3">
      <c r="B62" s="316" t="s">
        <v>419</v>
      </c>
      <c r="C62" s="317"/>
      <c r="D62" s="44">
        <f>D209</f>
        <v>1000023.4</v>
      </c>
    </row>
    <row r="63" spans="2:4" x14ac:dyDescent="0.3">
      <c r="B63" s="314" t="s">
        <v>420</v>
      </c>
      <c r="C63" s="315"/>
      <c r="D63" s="44">
        <f>D219</f>
        <v>10016888.780000001</v>
      </c>
    </row>
    <row r="64" spans="2:4" x14ac:dyDescent="0.3">
      <c r="B64" s="316" t="s">
        <v>117</v>
      </c>
      <c r="C64" s="317"/>
      <c r="D64" s="411">
        <f>D229</f>
        <v>476516.7</v>
      </c>
    </row>
    <row r="65" spans="2:4" x14ac:dyDescent="0.3">
      <c r="B65" s="316" t="s">
        <v>421</v>
      </c>
      <c r="C65" s="317"/>
      <c r="D65" s="44">
        <f>D244</f>
        <v>4930768</v>
      </c>
    </row>
    <row r="66" spans="2:4" x14ac:dyDescent="0.3">
      <c r="B66" s="316" t="s">
        <v>423</v>
      </c>
      <c r="C66" s="317"/>
      <c r="D66" s="44">
        <f>D260</f>
        <v>1173400</v>
      </c>
    </row>
    <row r="67" spans="2:4" x14ac:dyDescent="0.3">
      <c r="B67" s="316" t="s">
        <v>424</v>
      </c>
      <c r="C67" s="317"/>
      <c r="D67" s="411">
        <f>D270</f>
        <v>2855000</v>
      </c>
    </row>
    <row r="68" spans="2:4" x14ac:dyDescent="0.3">
      <c r="B68" s="316" t="s">
        <v>425</v>
      </c>
      <c r="C68" s="317"/>
      <c r="D68" s="44">
        <v>881056</v>
      </c>
    </row>
    <row r="69" spans="2:4" ht="15" thickBot="1" x14ac:dyDescent="0.35">
      <c r="B69" s="446" t="s">
        <v>118</v>
      </c>
      <c r="C69" s="447"/>
      <c r="D69" s="422"/>
    </row>
    <row r="70" spans="2:4" ht="15" thickBot="1" x14ac:dyDescent="0.35">
      <c r="B70" s="448" t="s">
        <v>119</v>
      </c>
      <c r="C70" s="449"/>
      <c r="D70" s="425">
        <f>SUM(D55:D69)</f>
        <v>50469921.990000002</v>
      </c>
    </row>
    <row r="71" spans="2:4" x14ac:dyDescent="0.3">
      <c r="B71" s="308"/>
      <c r="C71" s="308"/>
    </row>
    <row r="72" spans="2:4" x14ac:dyDescent="0.3">
      <c r="B72" s="309" t="s">
        <v>426</v>
      </c>
      <c r="C72" s="309"/>
    </row>
    <row r="73" spans="2:4" ht="15" thickBot="1" x14ac:dyDescent="0.35">
      <c r="B73" s="309"/>
      <c r="C73" s="309"/>
      <c r="D73">
        <v>2025</v>
      </c>
    </row>
    <row r="74" spans="2:4" x14ac:dyDescent="0.3">
      <c r="B74" s="517" t="s">
        <v>577</v>
      </c>
      <c r="C74" s="525" t="s">
        <v>428</v>
      </c>
      <c r="D74" s="500">
        <v>6097188</v>
      </c>
    </row>
    <row r="75" spans="2:4" x14ac:dyDescent="0.3">
      <c r="B75" s="519" t="s">
        <v>578</v>
      </c>
      <c r="C75" s="526" t="s">
        <v>120</v>
      </c>
      <c r="D75" s="527">
        <v>823120</v>
      </c>
    </row>
    <row r="76" spans="2:4" x14ac:dyDescent="0.3">
      <c r="B76" s="519" t="s">
        <v>662</v>
      </c>
      <c r="C76" s="526" t="s">
        <v>428</v>
      </c>
      <c r="D76" s="527">
        <v>627210</v>
      </c>
    </row>
    <row r="77" spans="2:4" x14ac:dyDescent="0.3">
      <c r="B77" s="519" t="s">
        <v>663</v>
      </c>
      <c r="C77" s="526" t="s">
        <v>120</v>
      </c>
      <c r="D77" s="527">
        <v>81537</v>
      </c>
    </row>
    <row r="78" spans="2:4" x14ac:dyDescent="0.3">
      <c r="B78" s="519" t="s">
        <v>430</v>
      </c>
      <c r="C78" s="528" t="s">
        <v>121</v>
      </c>
      <c r="D78" s="527"/>
    </row>
    <row r="79" spans="2:4" ht="15" thickBot="1" x14ac:dyDescent="0.35">
      <c r="B79" s="521" t="s">
        <v>431</v>
      </c>
      <c r="C79" s="529" t="s">
        <v>120</v>
      </c>
      <c r="D79" s="503"/>
    </row>
    <row r="80" spans="2:4" ht="15" thickBot="1" x14ac:dyDescent="0.35">
      <c r="B80" s="530" t="s">
        <v>434</v>
      </c>
      <c r="C80" s="531"/>
      <c r="D80" s="532">
        <f>SUM(D74:D79)</f>
        <v>7629055</v>
      </c>
    </row>
    <row r="81" spans="2:4" x14ac:dyDescent="0.3">
      <c r="B81" s="408"/>
      <c r="C81" s="409"/>
      <c r="D81" s="42"/>
    </row>
    <row r="82" spans="2:4" x14ac:dyDescent="0.3">
      <c r="B82" s="293" t="s">
        <v>435</v>
      </c>
      <c r="C82" s="325" t="s">
        <v>123</v>
      </c>
      <c r="D82" s="44">
        <v>25000</v>
      </c>
    </row>
    <row r="83" spans="2:4" x14ac:dyDescent="0.3">
      <c r="B83" s="293" t="s">
        <v>436</v>
      </c>
      <c r="C83" s="325" t="s">
        <v>125</v>
      </c>
      <c r="D83" s="44">
        <v>216000</v>
      </c>
    </row>
    <row r="84" spans="2:4" x14ac:dyDescent="0.3">
      <c r="B84" s="293" t="s">
        <v>604</v>
      </c>
      <c r="C84" s="325" t="s">
        <v>125</v>
      </c>
      <c r="D84" s="44">
        <v>68750</v>
      </c>
    </row>
    <row r="85" spans="2:4" x14ac:dyDescent="0.3">
      <c r="B85" s="293" t="s">
        <v>605</v>
      </c>
      <c r="C85" s="325" t="s">
        <v>125</v>
      </c>
      <c r="D85" s="44">
        <v>161660</v>
      </c>
    </row>
    <row r="86" spans="2:4" x14ac:dyDescent="0.3">
      <c r="B86" s="293" t="s">
        <v>599</v>
      </c>
      <c r="C86" s="325" t="s">
        <v>125</v>
      </c>
      <c r="D86" s="44">
        <v>74280</v>
      </c>
    </row>
    <row r="87" spans="2:4" ht="26.4" x14ac:dyDescent="0.3">
      <c r="B87" s="293" t="s">
        <v>440</v>
      </c>
      <c r="C87" s="325" t="s">
        <v>125</v>
      </c>
      <c r="D87" s="44">
        <v>25000</v>
      </c>
    </row>
    <row r="88" spans="2:4" ht="26.4" x14ac:dyDescent="0.3">
      <c r="B88" s="293" t="s">
        <v>592</v>
      </c>
      <c r="C88" s="325" t="s">
        <v>125</v>
      </c>
      <c r="D88" s="44">
        <v>88200</v>
      </c>
    </row>
    <row r="89" spans="2:4" x14ac:dyDescent="0.3">
      <c r="B89" s="293" t="s">
        <v>442</v>
      </c>
      <c r="C89" s="325" t="s">
        <v>125</v>
      </c>
      <c r="D89" s="44">
        <v>31200</v>
      </c>
    </row>
    <row r="90" spans="2:4" x14ac:dyDescent="0.3">
      <c r="B90" s="293" t="s">
        <v>606</v>
      </c>
      <c r="C90" s="325" t="s">
        <v>125</v>
      </c>
      <c r="D90" s="44">
        <v>10700</v>
      </c>
    </row>
    <row r="91" spans="2:4" x14ac:dyDescent="0.3">
      <c r="B91" s="293" t="s">
        <v>445</v>
      </c>
      <c r="C91" s="325" t="s">
        <v>125</v>
      </c>
      <c r="D91" s="44">
        <v>14000</v>
      </c>
    </row>
    <row r="92" spans="2:4" x14ac:dyDescent="0.3">
      <c r="B92" s="293" t="s">
        <v>607</v>
      </c>
      <c r="C92" s="325" t="s">
        <v>127</v>
      </c>
      <c r="D92" s="44">
        <v>115610</v>
      </c>
    </row>
    <row r="93" spans="2:4" x14ac:dyDescent="0.3">
      <c r="B93" s="293" t="s">
        <v>608</v>
      </c>
      <c r="C93" s="327" t="s">
        <v>127</v>
      </c>
      <c r="D93" s="44">
        <v>42445</v>
      </c>
    </row>
    <row r="94" spans="2:4" x14ac:dyDescent="0.3">
      <c r="B94" s="293" t="s">
        <v>609</v>
      </c>
      <c r="C94" s="327" t="s">
        <v>127</v>
      </c>
      <c r="D94" s="44"/>
    </row>
    <row r="95" spans="2:4" x14ac:dyDescent="0.3">
      <c r="B95" s="293" t="s">
        <v>579</v>
      </c>
      <c r="C95" s="327" t="s">
        <v>127</v>
      </c>
      <c r="D95" s="44"/>
    </row>
    <row r="96" spans="2:4" x14ac:dyDescent="0.3">
      <c r="B96" s="293" t="s">
        <v>449</v>
      </c>
      <c r="C96" s="327" t="s">
        <v>127</v>
      </c>
      <c r="D96" s="44">
        <v>7000</v>
      </c>
    </row>
    <row r="97" spans="2:4" x14ac:dyDescent="0.3">
      <c r="B97" s="293" t="s">
        <v>450</v>
      </c>
      <c r="C97" s="325" t="s">
        <v>127</v>
      </c>
      <c r="D97" s="44">
        <v>89000</v>
      </c>
    </row>
    <row r="98" spans="2:4" ht="26.4" x14ac:dyDescent="0.3">
      <c r="B98" s="293" t="s">
        <v>451</v>
      </c>
      <c r="C98" s="325" t="s">
        <v>127</v>
      </c>
      <c r="D98" s="44">
        <v>475560</v>
      </c>
    </row>
    <row r="99" spans="2:4" ht="26.4" x14ac:dyDescent="0.3">
      <c r="B99" s="293" t="s">
        <v>452</v>
      </c>
      <c r="C99" s="325" t="s">
        <v>453</v>
      </c>
      <c r="D99" s="44">
        <v>150000</v>
      </c>
    </row>
    <row r="100" spans="2:4" x14ac:dyDescent="0.3">
      <c r="B100" s="293" t="s">
        <v>456</v>
      </c>
      <c r="C100" s="325" t="s">
        <v>128</v>
      </c>
      <c r="D100" s="44">
        <v>10000</v>
      </c>
    </row>
    <row r="101" spans="2:4" x14ac:dyDescent="0.3">
      <c r="B101" s="293" t="s">
        <v>457</v>
      </c>
      <c r="C101" s="325" t="s">
        <v>129</v>
      </c>
      <c r="D101" s="44">
        <f>(D82+D84+D87+D89+D92+D93+D95)*0.27</f>
        <v>83161.350000000006</v>
      </c>
    </row>
    <row r="102" spans="2:4" ht="15" thickBot="1" x14ac:dyDescent="0.35">
      <c r="B102" s="294" t="s">
        <v>458</v>
      </c>
      <c r="C102" s="328" t="s">
        <v>129</v>
      </c>
      <c r="D102" s="422">
        <f>(D85+D86)*0.05</f>
        <v>11797</v>
      </c>
    </row>
    <row r="103" spans="2:4" ht="15" thickBot="1" x14ac:dyDescent="0.35">
      <c r="B103" s="295" t="s">
        <v>122</v>
      </c>
      <c r="C103" s="329"/>
      <c r="D103" s="491">
        <f>SUM(D80:D102)</f>
        <v>9328418.3499999996</v>
      </c>
    </row>
    <row r="104" spans="2:4" x14ac:dyDescent="0.3">
      <c r="B104" s="276"/>
      <c r="C104" s="276"/>
    </row>
    <row r="105" spans="2:4" x14ac:dyDescent="0.3">
      <c r="B105" s="276"/>
      <c r="C105" s="276"/>
    </row>
    <row r="106" spans="2:4" x14ac:dyDescent="0.3">
      <c r="B106" s="276"/>
      <c r="C106" s="276"/>
    </row>
    <row r="107" spans="2:4" ht="15" thickBot="1" x14ac:dyDescent="0.35">
      <c r="B107" s="331" t="s">
        <v>459</v>
      </c>
      <c r="C107" s="276"/>
    </row>
    <row r="108" spans="2:4" ht="15" thickBot="1" x14ac:dyDescent="0.35">
      <c r="B108" s="332" t="s">
        <v>460</v>
      </c>
      <c r="C108" s="333" t="s">
        <v>127</v>
      </c>
      <c r="D108" s="427">
        <v>60000</v>
      </c>
    </row>
    <row r="109" spans="2:4" ht="15" thickBot="1" x14ac:dyDescent="0.35">
      <c r="B109" s="295" t="s">
        <v>135</v>
      </c>
      <c r="C109" s="426"/>
      <c r="D109" s="492">
        <f>SUM(D108)</f>
        <v>60000</v>
      </c>
    </row>
    <row r="110" spans="2:4" x14ac:dyDescent="0.3">
      <c r="B110" s="276"/>
      <c r="C110" s="276"/>
    </row>
    <row r="111" spans="2:4" ht="15" thickBot="1" x14ac:dyDescent="0.35">
      <c r="B111" s="335" t="s">
        <v>461</v>
      </c>
      <c r="C111" s="335"/>
    </row>
    <row r="112" spans="2:4" x14ac:dyDescent="0.3">
      <c r="B112" s="291" t="s">
        <v>462</v>
      </c>
      <c r="C112" s="413" t="s">
        <v>130</v>
      </c>
      <c r="D112" s="42">
        <v>380000</v>
      </c>
    </row>
    <row r="113" spans="2:4" x14ac:dyDescent="0.3">
      <c r="B113" s="293" t="s">
        <v>463</v>
      </c>
      <c r="C113" s="414" t="s">
        <v>130</v>
      </c>
      <c r="D113" s="44">
        <v>277380</v>
      </c>
    </row>
    <row r="114" spans="2:4" x14ac:dyDescent="0.3">
      <c r="B114" s="293" t="s">
        <v>140</v>
      </c>
      <c r="C114" s="414" t="s">
        <v>464</v>
      </c>
      <c r="D114" s="44">
        <f>(D112+D113)*0.27</f>
        <v>177492.6</v>
      </c>
    </row>
    <row r="115" spans="2:4" ht="15" thickBot="1" x14ac:dyDescent="0.35">
      <c r="B115" s="345" t="s">
        <v>465</v>
      </c>
      <c r="C115" s="430" t="s">
        <v>127</v>
      </c>
      <c r="D115" s="407">
        <v>346500</v>
      </c>
    </row>
    <row r="116" spans="2:4" ht="15" thickBot="1" x14ac:dyDescent="0.35">
      <c r="B116" s="428" t="s">
        <v>122</v>
      </c>
      <c r="C116" s="429"/>
      <c r="D116" s="493">
        <f>SUM(D112:D115)</f>
        <v>1181372.6000000001</v>
      </c>
    </row>
    <row r="117" spans="2:4" x14ac:dyDescent="0.3">
      <c r="B117" s="276"/>
      <c r="C117" s="338"/>
    </row>
    <row r="118" spans="2:4" x14ac:dyDescent="0.3">
      <c r="B118" s="276"/>
      <c r="C118" s="338"/>
    </row>
    <row r="119" spans="2:4" ht="15" thickBot="1" x14ac:dyDescent="0.35">
      <c r="B119" s="309" t="s">
        <v>471</v>
      </c>
      <c r="C119" s="339"/>
    </row>
    <row r="120" spans="2:4" ht="26.4" x14ac:dyDescent="0.3">
      <c r="B120" s="517" t="s">
        <v>580</v>
      </c>
      <c r="C120" s="518" t="s">
        <v>131</v>
      </c>
      <c r="D120" s="510">
        <v>2617320</v>
      </c>
    </row>
    <row r="121" spans="2:4" x14ac:dyDescent="0.3">
      <c r="B121" s="519" t="s">
        <v>476</v>
      </c>
      <c r="C121" s="520" t="s">
        <v>472</v>
      </c>
      <c r="D121" s="513">
        <v>0</v>
      </c>
    </row>
    <row r="122" spans="2:4" x14ac:dyDescent="0.3">
      <c r="B122" s="521" t="s">
        <v>473</v>
      </c>
      <c r="C122" s="522" t="s">
        <v>474</v>
      </c>
      <c r="D122" s="513"/>
    </row>
    <row r="123" spans="2:4" ht="15" thickBot="1" x14ac:dyDescent="0.35">
      <c r="B123" s="523" t="s">
        <v>477</v>
      </c>
      <c r="C123" s="524" t="s">
        <v>472</v>
      </c>
      <c r="D123" s="516">
        <v>12000</v>
      </c>
    </row>
    <row r="124" spans="2:4" ht="15" thickBot="1" x14ac:dyDescent="0.35">
      <c r="B124" s="530" t="s">
        <v>135</v>
      </c>
      <c r="C124" s="533"/>
      <c r="D124" s="534">
        <f>SUM(D120:D123)</f>
        <v>2629320</v>
      </c>
    </row>
    <row r="125" spans="2:4" x14ac:dyDescent="0.3">
      <c r="B125" s="341"/>
      <c r="C125" s="417"/>
      <c r="D125" s="421"/>
    </row>
    <row r="126" spans="2:4" x14ac:dyDescent="0.3">
      <c r="B126" s="271" t="s">
        <v>63</v>
      </c>
      <c r="C126" s="414" t="s">
        <v>123</v>
      </c>
      <c r="D126" s="419">
        <v>30000</v>
      </c>
    </row>
    <row r="127" spans="2:4" x14ac:dyDescent="0.3">
      <c r="B127" s="293" t="s">
        <v>479</v>
      </c>
      <c r="C127" s="414" t="s">
        <v>123</v>
      </c>
      <c r="D127" s="419">
        <v>100000</v>
      </c>
    </row>
    <row r="128" spans="2:4" ht="26.4" x14ac:dyDescent="0.3">
      <c r="B128" s="293" t="s">
        <v>480</v>
      </c>
      <c r="C128" s="414" t="s">
        <v>123</v>
      </c>
      <c r="D128" s="419">
        <v>100000</v>
      </c>
    </row>
    <row r="129" spans="2:5" x14ac:dyDescent="0.3">
      <c r="B129" s="293" t="s">
        <v>481</v>
      </c>
      <c r="C129" s="414" t="s">
        <v>130</v>
      </c>
      <c r="D129" s="419">
        <v>30000</v>
      </c>
    </row>
    <row r="130" spans="2:5" x14ac:dyDescent="0.3">
      <c r="B130" s="293" t="s">
        <v>600</v>
      </c>
      <c r="C130" s="414" t="s">
        <v>126</v>
      </c>
      <c r="D130" s="419"/>
    </row>
    <row r="131" spans="2:5" ht="26.4" x14ac:dyDescent="0.3">
      <c r="B131" s="293" t="s">
        <v>483</v>
      </c>
      <c r="C131" s="414" t="s">
        <v>126</v>
      </c>
      <c r="D131" s="419">
        <v>400000</v>
      </c>
    </row>
    <row r="132" spans="2:5" ht="15" thickBot="1" x14ac:dyDescent="0.35">
      <c r="B132" s="294" t="s">
        <v>484</v>
      </c>
      <c r="C132" s="415" t="s">
        <v>129</v>
      </c>
      <c r="D132" s="420">
        <f>(D126+D127+D129+D128+D131)*0.27</f>
        <v>178200</v>
      </c>
    </row>
    <row r="133" spans="2:5" ht="15" thickBot="1" x14ac:dyDescent="0.35">
      <c r="B133" s="295" t="s">
        <v>122</v>
      </c>
      <c r="C133" s="416"/>
      <c r="D133" s="492">
        <f>SUM(D124:D132)</f>
        <v>3467520</v>
      </c>
      <c r="E133" s="494">
        <v>1125800</v>
      </c>
    </row>
    <row r="134" spans="2:5" x14ac:dyDescent="0.3">
      <c r="B134" s="276"/>
      <c r="C134" s="343"/>
    </row>
    <row r="135" spans="2:5" x14ac:dyDescent="0.3">
      <c r="B135" s="344"/>
      <c r="C135" s="344"/>
    </row>
    <row r="136" spans="2:5" x14ac:dyDescent="0.3">
      <c r="B136" s="276"/>
      <c r="C136" s="343"/>
    </row>
    <row r="137" spans="2:5" x14ac:dyDescent="0.3">
      <c r="B137" s="344"/>
      <c r="C137" s="344"/>
    </row>
    <row r="138" spans="2:5" ht="15" thickBot="1" x14ac:dyDescent="0.35">
      <c r="B138" s="309" t="s">
        <v>486</v>
      </c>
      <c r="C138" s="309"/>
    </row>
    <row r="139" spans="2:5" ht="26.4" x14ac:dyDescent="0.3">
      <c r="B139" s="508" t="s">
        <v>581</v>
      </c>
      <c r="C139" s="509" t="s">
        <v>131</v>
      </c>
      <c r="D139" s="510">
        <v>4497600</v>
      </c>
    </row>
    <row r="140" spans="2:5" x14ac:dyDescent="0.3">
      <c r="B140" s="511" t="s">
        <v>582</v>
      </c>
      <c r="C140" s="512" t="s">
        <v>120</v>
      </c>
      <c r="D140" s="513">
        <v>607176</v>
      </c>
    </row>
    <row r="141" spans="2:5" x14ac:dyDescent="0.3">
      <c r="B141" s="511" t="s">
        <v>489</v>
      </c>
      <c r="C141" s="512" t="s">
        <v>485</v>
      </c>
      <c r="D141" s="513">
        <v>12000</v>
      </c>
    </row>
    <row r="142" spans="2:5" ht="15" thickBot="1" x14ac:dyDescent="0.35">
      <c r="B142" s="514" t="s">
        <v>583</v>
      </c>
      <c r="C142" s="515" t="s">
        <v>120</v>
      </c>
      <c r="D142" s="516">
        <v>1620</v>
      </c>
    </row>
    <row r="143" spans="2:5" ht="15" thickBot="1" x14ac:dyDescent="0.35">
      <c r="B143" s="535" t="s">
        <v>132</v>
      </c>
      <c r="C143" s="536"/>
      <c r="D143" s="534">
        <f>SUM(D139:D142)</f>
        <v>5118396</v>
      </c>
    </row>
    <row r="144" spans="2:5" x14ac:dyDescent="0.3">
      <c r="B144" s="354" t="s">
        <v>491</v>
      </c>
      <c r="C144" s="432"/>
      <c r="D144" s="421">
        <v>0</v>
      </c>
    </row>
    <row r="145" spans="2:5" x14ac:dyDescent="0.3">
      <c r="B145" s="356" t="s">
        <v>8</v>
      </c>
      <c r="C145" s="433" t="s">
        <v>123</v>
      </c>
      <c r="D145" s="419">
        <v>30000</v>
      </c>
    </row>
    <row r="146" spans="2:5" x14ac:dyDescent="0.3">
      <c r="B146" s="348" t="s">
        <v>492</v>
      </c>
      <c r="C146" s="431" t="s">
        <v>123</v>
      </c>
      <c r="D146" s="419">
        <v>590000</v>
      </c>
    </row>
    <row r="147" spans="2:5" x14ac:dyDescent="0.3">
      <c r="B147" s="348" t="s">
        <v>493</v>
      </c>
      <c r="C147" s="431" t="s">
        <v>126</v>
      </c>
      <c r="D147" s="419">
        <v>100000</v>
      </c>
    </row>
    <row r="148" spans="2:5" x14ac:dyDescent="0.3">
      <c r="B148" s="348" t="s">
        <v>494</v>
      </c>
      <c r="C148" s="431" t="s">
        <v>127</v>
      </c>
      <c r="D148" s="419"/>
    </row>
    <row r="149" spans="2:5" x14ac:dyDescent="0.3">
      <c r="B149" s="348" t="s">
        <v>495</v>
      </c>
      <c r="C149" s="431" t="s">
        <v>123</v>
      </c>
      <c r="D149" s="419"/>
    </row>
    <row r="150" spans="2:5" x14ac:dyDescent="0.3">
      <c r="B150" s="348" t="s">
        <v>598</v>
      </c>
      <c r="C150" s="431" t="s">
        <v>124</v>
      </c>
      <c r="D150" s="419">
        <v>33500</v>
      </c>
    </row>
    <row r="151" spans="2:5" x14ac:dyDescent="0.3">
      <c r="B151" s="348" t="s">
        <v>497</v>
      </c>
      <c r="C151" s="431" t="s">
        <v>127</v>
      </c>
      <c r="D151" s="419">
        <v>279545</v>
      </c>
    </row>
    <row r="152" spans="2:5" ht="15" thickBot="1" x14ac:dyDescent="0.35">
      <c r="B152" s="358" t="s">
        <v>610</v>
      </c>
      <c r="C152" s="434" t="s">
        <v>129</v>
      </c>
      <c r="D152" s="420">
        <f>(D145+D146+D147+D148+D149)*0.27</f>
        <v>194400</v>
      </c>
    </row>
    <row r="153" spans="2:5" ht="15" thickBot="1" x14ac:dyDescent="0.35">
      <c r="B153" s="496" t="s">
        <v>122</v>
      </c>
      <c r="C153" s="495"/>
      <c r="D153" s="492">
        <f>SUM(D143:D152)</f>
        <v>6345841</v>
      </c>
      <c r="E153" s="494">
        <v>6343500</v>
      </c>
    </row>
    <row r="154" spans="2:5" x14ac:dyDescent="0.3">
      <c r="B154" s="361"/>
      <c r="C154" s="361"/>
    </row>
    <row r="155" spans="2:5" x14ac:dyDescent="0.3">
      <c r="B155" s="361"/>
      <c r="C155" s="361"/>
    </row>
    <row r="156" spans="2:5" x14ac:dyDescent="0.3">
      <c r="B156" s="363"/>
      <c r="C156" s="363"/>
    </row>
    <row r="157" spans="2:5" ht="15" thickBot="1" x14ac:dyDescent="0.35">
      <c r="B157" s="365" t="s">
        <v>499</v>
      </c>
      <c r="C157" s="365"/>
    </row>
    <row r="158" spans="2:5" x14ac:dyDescent="0.3">
      <c r="B158" s="347" t="s">
        <v>403</v>
      </c>
      <c r="C158" s="614"/>
      <c r="D158" s="42">
        <v>413864</v>
      </c>
    </row>
    <row r="159" spans="2:5" x14ac:dyDescent="0.3">
      <c r="B159" s="271" t="s">
        <v>500</v>
      </c>
      <c r="C159" s="325" t="s">
        <v>130</v>
      </c>
      <c r="D159" s="44">
        <v>1937008</v>
      </c>
      <c r="E159" s="4"/>
    </row>
    <row r="160" spans="2:5" x14ac:dyDescent="0.3">
      <c r="B160" s="271" t="s">
        <v>501</v>
      </c>
      <c r="C160" s="325" t="s">
        <v>126</v>
      </c>
      <c r="D160" s="44"/>
      <c r="E160" s="4"/>
    </row>
    <row r="161" spans="2:5" x14ac:dyDescent="0.3">
      <c r="B161" s="271" t="s">
        <v>502</v>
      </c>
      <c r="C161" s="325" t="s">
        <v>127</v>
      </c>
      <c r="D161" s="44">
        <v>570500</v>
      </c>
      <c r="E161" s="4"/>
    </row>
    <row r="162" spans="2:5" x14ac:dyDescent="0.3">
      <c r="B162" s="271" t="s">
        <v>503</v>
      </c>
      <c r="C162" s="325" t="s">
        <v>130</v>
      </c>
      <c r="D162" s="44">
        <v>23500</v>
      </c>
      <c r="E162" s="4"/>
    </row>
    <row r="163" spans="2:5" ht="26.4" x14ac:dyDescent="0.3">
      <c r="B163" s="300" t="s">
        <v>510</v>
      </c>
      <c r="C163" s="301" t="s">
        <v>127</v>
      </c>
      <c r="D163" s="44"/>
      <c r="E163" s="4"/>
    </row>
    <row r="164" spans="2:5" x14ac:dyDescent="0.3">
      <c r="B164" s="300" t="s">
        <v>511</v>
      </c>
      <c r="C164" s="301" t="s">
        <v>133</v>
      </c>
      <c r="D164" s="44">
        <v>373390</v>
      </c>
      <c r="E164" s="4"/>
    </row>
    <row r="165" spans="2:5" x14ac:dyDescent="0.3">
      <c r="B165" s="300" t="s">
        <v>512</v>
      </c>
      <c r="C165" s="301" t="s">
        <v>126</v>
      </c>
      <c r="D165" s="44"/>
      <c r="E165" s="4"/>
    </row>
    <row r="166" spans="2:5" x14ac:dyDescent="0.3">
      <c r="B166" s="300" t="s">
        <v>513</v>
      </c>
      <c r="C166" s="301" t="s">
        <v>127</v>
      </c>
      <c r="D166" s="44">
        <v>91990</v>
      </c>
      <c r="E166" s="4"/>
    </row>
    <row r="167" spans="2:5" x14ac:dyDescent="0.3">
      <c r="B167" s="300" t="s">
        <v>514</v>
      </c>
      <c r="C167" s="301" t="s">
        <v>123</v>
      </c>
      <c r="D167" s="44"/>
      <c r="E167" s="4"/>
    </row>
    <row r="168" spans="2:5" x14ac:dyDescent="0.3">
      <c r="B168" s="615" t="s">
        <v>593</v>
      </c>
      <c r="C168" s="612" t="s">
        <v>126</v>
      </c>
      <c r="D168" s="616">
        <v>75000</v>
      </c>
      <c r="E168" s="4"/>
    </row>
    <row r="169" spans="2:5" x14ac:dyDescent="0.3">
      <c r="B169" s="615" t="s">
        <v>587</v>
      </c>
      <c r="C169" s="612" t="s">
        <v>467</v>
      </c>
      <c r="D169" s="616">
        <v>1100000</v>
      </c>
      <c r="E169" s="4"/>
    </row>
    <row r="170" spans="2:5" x14ac:dyDescent="0.3">
      <c r="B170" s="615" t="s">
        <v>589</v>
      </c>
      <c r="C170" s="612" t="s">
        <v>127</v>
      </c>
      <c r="D170" s="616">
        <v>393700</v>
      </c>
      <c r="E170" s="4"/>
    </row>
    <row r="171" spans="2:5" x14ac:dyDescent="0.3">
      <c r="B171" s="615" t="s">
        <v>590</v>
      </c>
      <c r="C171" s="612" t="s">
        <v>126</v>
      </c>
      <c r="D171" s="616">
        <v>1574805</v>
      </c>
      <c r="E171" s="4"/>
    </row>
    <row r="172" spans="2:5" x14ac:dyDescent="0.3">
      <c r="B172" s="615" t="s">
        <v>588</v>
      </c>
      <c r="C172" s="612" t="s">
        <v>470</v>
      </c>
      <c r="D172" s="616">
        <f>D169*0.27</f>
        <v>297000</v>
      </c>
      <c r="E172" s="4"/>
    </row>
    <row r="173" spans="2:5" ht="15" thickBot="1" x14ac:dyDescent="0.35">
      <c r="B173" s="497" t="s">
        <v>134</v>
      </c>
      <c r="C173" s="340" t="s">
        <v>129</v>
      </c>
      <c r="D173" s="407">
        <f>(D159+D160+D161+D162+D163+D165+D167)*0.27</f>
        <v>683372.16</v>
      </c>
      <c r="E173" s="4"/>
    </row>
    <row r="174" spans="2:5" ht="15" thickBot="1" x14ac:dyDescent="0.35">
      <c r="B174" s="428" t="s">
        <v>116</v>
      </c>
      <c r="C174" s="610"/>
      <c r="D174" s="611">
        <f>SUM(D158:D173)</f>
        <v>7534129.1600000001</v>
      </c>
      <c r="E174" s="4"/>
    </row>
    <row r="175" spans="2:5" x14ac:dyDescent="0.3">
      <c r="B175" s="276"/>
      <c r="C175" s="276"/>
    </row>
    <row r="176" spans="2:5" x14ac:dyDescent="0.3">
      <c r="B176" s="366"/>
      <c r="C176" s="366"/>
    </row>
    <row r="177" spans="2:4" x14ac:dyDescent="0.3">
      <c r="B177" s="366"/>
      <c r="C177" s="366"/>
    </row>
    <row r="178" spans="2:4" ht="15" thickBot="1" x14ac:dyDescent="0.35">
      <c r="B178" s="367" t="s">
        <v>522</v>
      </c>
      <c r="C178" s="367"/>
    </row>
    <row r="179" spans="2:4" x14ac:dyDescent="0.3">
      <c r="B179" s="256" t="s">
        <v>667</v>
      </c>
      <c r="C179" s="336" t="s">
        <v>136</v>
      </c>
      <c r="D179" s="42">
        <v>48750</v>
      </c>
    </row>
    <row r="180" spans="2:4" x14ac:dyDescent="0.3">
      <c r="B180" s="271" t="s">
        <v>603</v>
      </c>
      <c r="C180" s="325" t="s">
        <v>136</v>
      </c>
      <c r="D180" s="44">
        <v>3480</v>
      </c>
    </row>
    <row r="181" spans="2:4" x14ac:dyDescent="0.3">
      <c r="B181" s="271" t="s">
        <v>602</v>
      </c>
      <c r="C181" s="325" t="s">
        <v>136</v>
      </c>
      <c r="D181" s="44">
        <v>6000</v>
      </c>
    </row>
    <row r="182" spans="2:4" x14ac:dyDescent="0.3">
      <c r="B182" s="271" t="s">
        <v>523</v>
      </c>
      <c r="C182" s="325" t="s">
        <v>136</v>
      </c>
      <c r="D182" s="44">
        <v>5520</v>
      </c>
    </row>
    <row r="183" spans="2:4" x14ac:dyDescent="0.3">
      <c r="B183" s="271" t="s">
        <v>524</v>
      </c>
      <c r="C183" s="174" t="s">
        <v>136</v>
      </c>
      <c r="D183" s="44">
        <v>23988</v>
      </c>
    </row>
    <row r="184" spans="2:4" x14ac:dyDescent="0.3">
      <c r="B184" s="271" t="s">
        <v>478</v>
      </c>
      <c r="C184" s="325" t="s">
        <v>136</v>
      </c>
      <c r="D184" s="44">
        <v>200000</v>
      </c>
    </row>
    <row r="185" spans="2:4" x14ac:dyDescent="0.3">
      <c r="B185" s="271" t="s">
        <v>601</v>
      </c>
      <c r="C185" s="325" t="s">
        <v>136</v>
      </c>
      <c r="D185" s="44">
        <v>10000</v>
      </c>
    </row>
    <row r="186" spans="2:4" x14ac:dyDescent="0.3">
      <c r="B186" s="271" t="s">
        <v>595</v>
      </c>
      <c r="C186" s="325" t="s">
        <v>136</v>
      </c>
      <c r="D186" s="44">
        <v>10000</v>
      </c>
    </row>
    <row r="187" spans="2:4" x14ac:dyDescent="0.3">
      <c r="B187" s="271" t="s">
        <v>594</v>
      </c>
      <c r="C187" s="325" t="s">
        <v>136</v>
      </c>
      <c r="D187" s="44">
        <v>3750</v>
      </c>
    </row>
    <row r="188" spans="2:4" x14ac:dyDescent="0.3">
      <c r="B188" s="271" t="s">
        <v>525</v>
      </c>
      <c r="C188" s="325" t="s">
        <v>136</v>
      </c>
      <c r="D188" s="44"/>
    </row>
    <row r="189" spans="2:4" x14ac:dyDescent="0.3">
      <c r="B189" s="271" t="s">
        <v>526</v>
      </c>
      <c r="C189" s="325" t="s">
        <v>136</v>
      </c>
      <c r="D189" s="44"/>
    </row>
    <row r="190" spans="2:4" x14ac:dyDescent="0.3">
      <c r="B190" s="271" t="s">
        <v>527</v>
      </c>
      <c r="C190" s="325" t="s">
        <v>136</v>
      </c>
      <c r="D190" s="44"/>
    </row>
    <row r="191" spans="2:4" ht="26.4" x14ac:dyDescent="0.3">
      <c r="B191" s="368" t="s">
        <v>596</v>
      </c>
      <c r="C191" s="325" t="s">
        <v>136</v>
      </c>
      <c r="D191" s="44">
        <v>720000</v>
      </c>
    </row>
    <row r="192" spans="2:4" ht="15" thickBot="1" x14ac:dyDescent="0.35">
      <c r="B192" s="369" t="s">
        <v>528</v>
      </c>
      <c r="C192" s="346" t="s">
        <v>136</v>
      </c>
      <c r="D192" s="407">
        <v>187500</v>
      </c>
    </row>
    <row r="193" spans="2:5" x14ac:dyDescent="0.3">
      <c r="B193" s="370"/>
      <c r="C193" s="179"/>
    </row>
    <row r="194" spans="2:5" ht="15" thickBot="1" x14ac:dyDescent="0.35">
      <c r="B194" s="370"/>
      <c r="C194" s="179"/>
    </row>
    <row r="195" spans="2:5" x14ac:dyDescent="0.3">
      <c r="B195" s="256" t="s">
        <v>529</v>
      </c>
      <c r="C195" s="336" t="s">
        <v>136</v>
      </c>
      <c r="D195" s="410"/>
    </row>
    <row r="196" spans="2:5" ht="26.4" x14ac:dyDescent="0.3">
      <c r="B196" s="368" t="s">
        <v>530</v>
      </c>
      <c r="C196" s="325" t="s">
        <v>136</v>
      </c>
      <c r="D196" s="411"/>
    </row>
    <row r="197" spans="2:5" x14ac:dyDescent="0.3">
      <c r="B197" s="271" t="s">
        <v>531</v>
      </c>
      <c r="C197" s="174" t="s">
        <v>136</v>
      </c>
      <c r="D197" s="411"/>
    </row>
    <row r="198" spans="2:5" x14ac:dyDescent="0.3">
      <c r="B198" s="271" t="s">
        <v>532</v>
      </c>
      <c r="C198" s="325" t="s">
        <v>136</v>
      </c>
      <c r="D198" s="411"/>
    </row>
    <row r="199" spans="2:5" x14ac:dyDescent="0.3">
      <c r="B199" s="372" t="s">
        <v>533</v>
      </c>
      <c r="C199" s="325" t="s">
        <v>136</v>
      </c>
      <c r="D199" s="411"/>
    </row>
    <row r="200" spans="2:5" x14ac:dyDescent="0.3">
      <c r="B200" s="372" t="s">
        <v>534</v>
      </c>
      <c r="C200" s="325" t="s">
        <v>136</v>
      </c>
      <c r="D200" s="411"/>
    </row>
    <row r="201" spans="2:5" x14ac:dyDescent="0.3">
      <c r="B201" s="271" t="s">
        <v>535</v>
      </c>
      <c r="C201" s="325" t="s">
        <v>136</v>
      </c>
      <c r="D201" s="411"/>
    </row>
    <row r="202" spans="2:5" ht="15" thickBot="1" x14ac:dyDescent="0.35">
      <c r="B202" s="443" t="s">
        <v>536</v>
      </c>
      <c r="C202" s="444" t="s">
        <v>136</v>
      </c>
      <c r="D202" s="412"/>
    </row>
    <row r="203" spans="2:5" ht="15" thickBot="1" x14ac:dyDescent="0.35">
      <c r="B203" s="274" t="s">
        <v>135</v>
      </c>
      <c r="C203" s="337"/>
      <c r="D203" s="425">
        <f>SUM(D179:D202)</f>
        <v>1218988</v>
      </c>
      <c r="E203" s="4"/>
    </row>
    <row r="204" spans="2:5" x14ac:dyDescent="0.3">
      <c r="B204" s="179"/>
      <c r="C204" s="179"/>
    </row>
    <row r="205" spans="2:5" x14ac:dyDescent="0.3">
      <c r="B205" s="276"/>
      <c r="C205" s="276"/>
    </row>
    <row r="206" spans="2:5" ht="15" thickBot="1" x14ac:dyDescent="0.35">
      <c r="B206" s="309" t="s">
        <v>537</v>
      </c>
      <c r="C206" s="309"/>
    </row>
    <row r="207" spans="2:5" x14ac:dyDescent="0.3">
      <c r="B207" s="485" t="s">
        <v>591</v>
      </c>
      <c r="C207" s="486" t="s">
        <v>126</v>
      </c>
      <c r="D207" s="487">
        <v>787420</v>
      </c>
    </row>
    <row r="208" spans="2:5" ht="15" thickBot="1" x14ac:dyDescent="0.35">
      <c r="B208" s="482" t="s">
        <v>539</v>
      </c>
      <c r="C208" s="483" t="s">
        <v>129</v>
      </c>
      <c r="D208" s="488">
        <f>D207*0.27</f>
        <v>212603.40000000002</v>
      </c>
    </row>
    <row r="209" spans="2:5" ht="15" thickBot="1" x14ac:dyDescent="0.35">
      <c r="B209" s="295" t="s">
        <v>122</v>
      </c>
      <c r="C209" s="416"/>
      <c r="D209" s="492">
        <f>SUM(D207:D208)</f>
        <v>1000023.4</v>
      </c>
      <c r="E209" s="494">
        <v>983185</v>
      </c>
    </row>
    <row r="210" spans="2:5" x14ac:dyDescent="0.3">
      <c r="B210" s="276"/>
      <c r="C210" s="276"/>
    </row>
    <row r="211" spans="2:5" x14ac:dyDescent="0.3">
      <c r="B211" s="309"/>
      <c r="C211" s="309"/>
    </row>
    <row r="212" spans="2:5" ht="15" thickBot="1" x14ac:dyDescent="0.35">
      <c r="B212" s="309" t="s">
        <v>540</v>
      </c>
      <c r="C212" s="309"/>
    </row>
    <row r="213" spans="2:5" x14ac:dyDescent="0.3">
      <c r="B213" s="291" t="s">
        <v>541</v>
      </c>
      <c r="C213" s="413" t="s">
        <v>130</v>
      </c>
      <c r="D213" s="418">
        <v>2466004</v>
      </c>
    </row>
    <row r="214" spans="2:5" x14ac:dyDescent="0.3">
      <c r="B214" s="293" t="s">
        <v>542</v>
      </c>
      <c r="C214" s="414" t="s">
        <v>126</v>
      </c>
      <c r="D214" s="419">
        <v>210800</v>
      </c>
    </row>
    <row r="215" spans="2:5" x14ac:dyDescent="0.3">
      <c r="B215" s="293" t="s">
        <v>543</v>
      </c>
      <c r="C215" s="414" t="s">
        <v>130</v>
      </c>
      <c r="D215" s="419">
        <v>612510</v>
      </c>
    </row>
    <row r="216" spans="2:5" x14ac:dyDescent="0.3">
      <c r="B216" s="293" t="s">
        <v>544</v>
      </c>
      <c r="C216" s="414" t="s">
        <v>129</v>
      </c>
      <c r="D216" s="419">
        <f>(D213+D214+D215)*0.27</f>
        <v>888114.78</v>
      </c>
    </row>
    <row r="217" spans="2:5" x14ac:dyDescent="0.3">
      <c r="B217" s="479" t="s">
        <v>586</v>
      </c>
      <c r="C217" s="480" t="s">
        <v>467</v>
      </c>
      <c r="D217" s="481">
        <v>4598000</v>
      </c>
    </row>
    <row r="218" spans="2:5" ht="15" thickBot="1" x14ac:dyDescent="0.35">
      <c r="B218" s="482" t="s">
        <v>545</v>
      </c>
      <c r="C218" s="483" t="s">
        <v>470</v>
      </c>
      <c r="D218" s="484">
        <f>D217*0.27</f>
        <v>1241460</v>
      </c>
    </row>
    <row r="219" spans="2:5" ht="15" thickBot="1" x14ac:dyDescent="0.35">
      <c r="B219" s="295" t="s">
        <v>122</v>
      </c>
      <c r="C219" s="416"/>
      <c r="D219" s="492">
        <f>SUM(D213:D218)</f>
        <v>10016888.780000001</v>
      </c>
      <c r="E219" s="494">
        <v>2543500</v>
      </c>
    </row>
    <row r="220" spans="2:5" x14ac:dyDescent="0.3">
      <c r="B220" s="276"/>
      <c r="C220" s="276"/>
    </row>
    <row r="221" spans="2:5" x14ac:dyDescent="0.3">
      <c r="B221" s="309"/>
      <c r="C221" s="309"/>
    </row>
    <row r="222" spans="2:5" ht="15" thickBot="1" x14ac:dyDescent="0.35">
      <c r="B222" s="309" t="s">
        <v>546</v>
      </c>
      <c r="C222" s="309"/>
    </row>
    <row r="223" spans="2:5" x14ac:dyDescent="0.3">
      <c r="B223" s="291" t="s">
        <v>138</v>
      </c>
      <c r="C223" s="413" t="s">
        <v>123</v>
      </c>
      <c r="D223" s="418">
        <v>100000</v>
      </c>
    </row>
    <row r="224" spans="2:5" x14ac:dyDescent="0.3">
      <c r="B224" s="293" t="s">
        <v>547</v>
      </c>
      <c r="C224" s="414" t="s">
        <v>130</v>
      </c>
      <c r="D224" s="419">
        <v>6000</v>
      </c>
    </row>
    <row r="225" spans="2:5" x14ac:dyDescent="0.3">
      <c r="B225" s="293" t="s">
        <v>139</v>
      </c>
      <c r="C225" s="414" t="s">
        <v>130</v>
      </c>
      <c r="D225" s="419">
        <v>28210</v>
      </c>
    </row>
    <row r="226" spans="2:5" x14ac:dyDescent="0.3">
      <c r="B226" s="293" t="s">
        <v>548</v>
      </c>
      <c r="C226" s="414" t="s">
        <v>126</v>
      </c>
      <c r="D226" s="419">
        <v>41000</v>
      </c>
    </row>
    <row r="227" spans="2:5" x14ac:dyDescent="0.3">
      <c r="B227" s="293" t="s">
        <v>611</v>
      </c>
      <c r="C227" s="414" t="s">
        <v>127</v>
      </c>
      <c r="D227" s="419">
        <v>200000</v>
      </c>
    </row>
    <row r="228" spans="2:5" ht="15" thickBot="1" x14ac:dyDescent="0.35">
      <c r="B228" s="294" t="s">
        <v>550</v>
      </c>
      <c r="C228" s="415" t="s">
        <v>129</v>
      </c>
      <c r="D228" s="420">
        <f>(D223+D224+D225+D226+D227)*0.27</f>
        <v>101306.70000000001</v>
      </c>
    </row>
    <row r="229" spans="2:5" ht="15" thickBot="1" x14ac:dyDescent="0.35">
      <c r="B229" s="295" t="s">
        <v>122</v>
      </c>
      <c r="C229" s="435"/>
      <c r="D229" s="492">
        <f>SUM(D223:D228)</f>
        <v>476516.7</v>
      </c>
      <c r="E229" s="494">
        <v>475405</v>
      </c>
    </row>
    <row r="230" spans="2:5" x14ac:dyDescent="0.3">
      <c r="B230" s="276"/>
      <c r="C230" s="276"/>
    </row>
    <row r="231" spans="2:5" ht="27.6" thickBot="1" x14ac:dyDescent="0.35">
      <c r="B231" s="373" t="s">
        <v>551</v>
      </c>
      <c r="C231" s="373"/>
    </row>
    <row r="232" spans="2:5" x14ac:dyDescent="0.3">
      <c r="B232" s="504" t="s">
        <v>584</v>
      </c>
      <c r="C232" s="505" t="s">
        <v>131</v>
      </c>
      <c r="D232" s="500">
        <v>2092800</v>
      </c>
    </row>
    <row r="233" spans="2:5" ht="15" thickBot="1" x14ac:dyDescent="0.35">
      <c r="B233" s="506" t="s">
        <v>585</v>
      </c>
      <c r="C233" s="507" t="s">
        <v>120</v>
      </c>
      <c r="D233" s="503">
        <v>282528</v>
      </c>
    </row>
    <row r="234" spans="2:5" ht="15" thickBot="1" x14ac:dyDescent="0.35">
      <c r="B234" s="537" t="s">
        <v>122</v>
      </c>
      <c r="C234" s="538"/>
      <c r="D234" s="534">
        <f>SUM(D232:D233)</f>
        <v>2375328</v>
      </c>
    </row>
    <row r="235" spans="2:5" x14ac:dyDescent="0.3">
      <c r="B235" s="489" t="s">
        <v>597</v>
      </c>
      <c r="C235" s="490" t="s">
        <v>127</v>
      </c>
      <c r="D235" s="120">
        <v>432000</v>
      </c>
    </row>
    <row r="236" spans="2:5" x14ac:dyDescent="0.3">
      <c r="B236" s="380" t="s">
        <v>26</v>
      </c>
      <c r="C236" s="175" t="s">
        <v>130</v>
      </c>
      <c r="D236" s="44">
        <v>680000</v>
      </c>
    </row>
    <row r="237" spans="2:5" x14ac:dyDescent="0.3">
      <c r="B237" s="314" t="s">
        <v>554</v>
      </c>
      <c r="C237" s="381" t="s">
        <v>123</v>
      </c>
      <c r="D237" s="44">
        <v>97000</v>
      </c>
    </row>
    <row r="238" spans="2:5" x14ac:dyDescent="0.3">
      <c r="B238" s="314" t="s">
        <v>555</v>
      </c>
      <c r="C238" s="381" t="s">
        <v>130</v>
      </c>
      <c r="D238" s="44">
        <v>396000</v>
      </c>
    </row>
    <row r="239" spans="2:5" x14ac:dyDescent="0.3">
      <c r="B239" s="314" t="s">
        <v>556</v>
      </c>
      <c r="C239" s="381" t="s">
        <v>130</v>
      </c>
      <c r="D239" s="44">
        <v>214000</v>
      </c>
    </row>
    <row r="240" spans="2:5" x14ac:dyDescent="0.3">
      <c r="B240" s="314" t="s">
        <v>557</v>
      </c>
      <c r="C240" s="381" t="s">
        <v>126</v>
      </c>
      <c r="D240" s="44">
        <v>50000</v>
      </c>
    </row>
    <row r="241" spans="2:5" x14ac:dyDescent="0.3">
      <c r="B241" s="314" t="s">
        <v>558</v>
      </c>
      <c r="C241" s="381" t="s">
        <v>127</v>
      </c>
      <c r="D241" s="44">
        <v>235000</v>
      </c>
    </row>
    <row r="242" spans="2:5" x14ac:dyDescent="0.3">
      <c r="B242" s="314" t="s">
        <v>559</v>
      </c>
      <c r="C242" s="381" t="s">
        <v>127</v>
      </c>
      <c r="D242" s="44"/>
    </row>
    <row r="243" spans="2:5" ht="15" thickBot="1" x14ac:dyDescent="0.35">
      <c r="B243" s="440" t="s">
        <v>457</v>
      </c>
      <c r="C243" s="442" t="s">
        <v>129</v>
      </c>
      <c r="D243" s="407">
        <f>(D236+D237+D238+D239+D240+D241)*0.27</f>
        <v>451440.00000000006</v>
      </c>
    </row>
    <row r="244" spans="2:5" ht="15" thickBot="1" x14ac:dyDescent="0.35">
      <c r="B244" s="386" t="s">
        <v>122</v>
      </c>
      <c r="C244" s="387"/>
      <c r="D244" s="491">
        <f>SUM(D234:D243)</f>
        <v>4930768</v>
      </c>
      <c r="E244" s="494">
        <v>2270000</v>
      </c>
    </row>
    <row r="245" spans="2:5" x14ac:dyDescent="0.3">
      <c r="B245" s="384"/>
      <c r="C245" s="384"/>
    </row>
    <row r="246" spans="2:5" x14ac:dyDescent="0.3">
      <c r="B246" s="388"/>
      <c r="C246" s="388"/>
    </row>
    <row r="247" spans="2:5" x14ac:dyDescent="0.3">
      <c r="B247" s="388"/>
      <c r="C247" s="388"/>
    </row>
    <row r="248" spans="2:5" x14ac:dyDescent="0.3">
      <c r="B248" s="384"/>
      <c r="C248" s="384"/>
    </row>
    <row r="249" spans="2:5" x14ac:dyDescent="0.3">
      <c r="B249" s="384"/>
      <c r="C249" s="384"/>
    </row>
    <row r="250" spans="2:5" x14ac:dyDescent="0.3">
      <c r="B250" s="384"/>
      <c r="C250" s="384"/>
    </row>
    <row r="251" spans="2:5" ht="15" thickBot="1" x14ac:dyDescent="0.35">
      <c r="B251" s="389" t="s">
        <v>560</v>
      </c>
      <c r="C251" s="389"/>
    </row>
    <row r="252" spans="2:5" x14ac:dyDescent="0.3">
      <c r="B252" s="498" t="s">
        <v>612</v>
      </c>
      <c r="C252" s="499" t="s">
        <v>131</v>
      </c>
      <c r="D252" s="500">
        <v>1046400</v>
      </c>
    </row>
    <row r="253" spans="2:5" ht="15" thickBot="1" x14ac:dyDescent="0.35">
      <c r="B253" s="501" t="s">
        <v>561</v>
      </c>
      <c r="C253" s="502" t="s">
        <v>120</v>
      </c>
      <c r="D253" s="503">
        <v>0</v>
      </c>
    </row>
    <row r="254" spans="2:5" ht="15" thickBot="1" x14ac:dyDescent="0.35">
      <c r="B254" s="539" t="s">
        <v>562</v>
      </c>
      <c r="C254" s="540"/>
      <c r="D254" s="532">
        <f>SUM(D252:D253)</f>
        <v>1046400</v>
      </c>
    </row>
    <row r="255" spans="2:5" x14ac:dyDescent="0.3">
      <c r="B255" s="438"/>
      <c r="C255" s="439"/>
      <c r="D255" s="42"/>
    </row>
    <row r="256" spans="2:5" x14ac:dyDescent="0.3">
      <c r="B256" s="314" t="s">
        <v>563</v>
      </c>
      <c r="C256" s="436" t="s">
        <v>123</v>
      </c>
      <c r="D256" s="44">
        <v>100000</v>
      </c>
    </row>
    <row r="257" spans="2:5" x14ac:dyDescent="0.3">
      <c r="B257" s="314" t="s">
        <v>565</v>
      </c>
      <c r="C257" s="436" t="s">
        <v>126</v>
      </c>
      <c r="D257" s="44"/>
    </row>
    <row r="258" spans="2:5" x14ac:dyDescent="0.3">
      <c r="B258" s="314" t="s">
        <v>566</v>
      </c>
      <c r="C258" s="436" t="s">
        <v>127</v>
      </c>
      <c r="D258" s="44"/>
    </row>
    <row r="259" spans="2:5" ht="15" thickBot="1" x14ac:dyDescent="0.35">
      <c r="B259" s="440" t="s">
        <v>568</v>
      </c>
      <c r="C259" s="441" t="s">
        <v>129</v>
      </c>
      <c r="D259" s="407">
        <f>(D256+D257)*0.27</f>
        <v>27000</v>
      </c>
    </row>
    <row r="260" spans="2:5" ht="15" thickBot="1" x14ac:dyDescent="0.35">
      <c r="B260" s="386" t="s">
        <v>137</v>
      </c>
      <c r="C260" s="437"/>
      <c r="D260" s="491">
        <f>SUM(D254:D259)</f>
        <v>1173400</v>
      </c>
    </row>
    <row r="261" spans="2:5" x14ac:dyDescent="0.3">
      <c r="B261" s="384"/>
      <c r="C261" s="384"/>
    </row>
    <row r="262" spans="2:5" ht="27.6" thickBot="1" x14ac:dyDescent="0.35">
      <c r="B262" s="373" t="s">
        <v>141</v>
      </c>
      <c r="C262" s="373"/>
    </row>
    <row r="263" spans="2:5" x14ac:dyDescent="0.3">
      <c r="B263" s="310" t="s">
        <v>569</v>
      </c>
      <c r="C263" s="385" t="s">
        <v>142</v>
      </c>
      <c r="D263" s="42"/>
    </row>
    <row r="264" spans="2:5" x14ac:dyDescent="0.3">
      <c r="B264" s="314" t="s">
        <v>570</v>
      </c>
      <c r="C264" s="381" t="s">
        <v>142</v>
      </c>
      <c r="D264" s="44"/>
    </row>
    <row r="265" spans="2:5" x14ac:dyDescent="0.3">
      <c r="B265" s="314" t="s">
        <v>143</v>
      </c>
      <c r="C265" s="381" t="s">
        <v>142</v>
      </c>
      <c r="D265" s="44"/>
    </row>
    <row r="266" spans="2:5" x14ac:dyDescent="0.3">
      <c r="B266" s="314" t="s">
        <v>571</v>
      </c>
      <c r="C266" s="381" t="s">
        <v>142</v>
      </c>
      <c r="D266" s="44"/>
    </row>
    <row r="267" spans="2:5" x14ac:dyDescent="0.3">
      <c r="B267" s="314" t="s">
        <v>572</v>
      </c>
      <c r="C267" s="381" t="s">
        <v>142</v>
      </c>
      <c r="D267" s="44"/>
    </row>
    <row r="268" spans="2:5" x14ac:dyDescent="0.3">
      <c r="B268" s="314" t="s">
        <v>573</v>
      </c>
      <c r="C268" s="381" t="s">
        <v>142</v>
      </c>
      <c r="D268" s="44"/>
    </row>
    <row r="269" spans="2:5" ht="15" thickBot="1" x14ac:dyDescent="0.35">
      <c r="B269" s="314" t="s">
        <v>574</v>
      </c>
      <c r="C269" s="381" t="s">
        <v>142</v>
      </c>
      <c r="D269" s="44"/>
    </row>
    <row r="270" spans="2:5" ht="15" thickBot="1" x14ac:dyDescent="0.35">
      <c r="B270" s="386" t="s">
        <v>137</v>
      </c>
      <c r="C270" s="387"/>
      <c r="D270" s="425">
        <v>2855000</v>
      </c>
      <c r="E270" s="494">
        <v>2855000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DF44-F03F-4F97-AA0D-85FCDD5047F7}">
  <dimension ref="B3:AV18"/>
  <sheetViews>
    <sheetView workbookViewId="0">
      <selection activeCell="AL28" sqref="AL28"/>
    </sheetView>
  </sheetViews>
  <sheetFormatPr defaultRowHeight="14.4" x14ac:dyDescent="0.3"/>
  <cols>
    <col min="2" max="2" width="7.109375" customWidth="1"/>
    <col min="3" max="7" width="3.33203125" customWidth="1"/>
    <col min="8" max="8" width="3.88671875" customWidth="1"/>
    <col min="9" max="12" width="3.33203125" customWidth="1"/>
    <col min="13" max="13" width="3.88671875" customWidth="1"/>
    <col min="14" max="48" width="3.33203125" customWidth="1"/>
  </cols>
  <sheetData>
    <row r="3" spans="2:48" x14ac:dyDescent="0.3">
      <c r="B3" s="605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</row>
    <row r="4" spans="2:48" x14ac:dyDescent="0.3">
      <c r="B4" s="605" t="s">
        <v>620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28" t="s">
        <v>621</v>
      </c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</row>
    <row r="5" spans="2:48" x14ac:dyDescent="0.3">
      <c r="B5" s="606" t="s">
        <v>622</v>
      </c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6"/>
      <c r="AD5" s="606"/>
      <c r="AE5" s="606"/>
      <c r="AF5" s="606"/>
      <c r="AG5" s="606"/>
      <c r="AH5" s="606"/>
      <c r="AI5" s="606"/>
      <c r="AJ5" s="628" t="s">
        <v>623</v>
      </c>
      <c r="AK5" s="628"/>
      <c r="AL5" s="628"/>
      <c r="AM5" s="628"/>
      <c r="AN5" s="628"/>
      <c r="AO5" s="628"/>
      <c r="AP5" s="628"/>
      <c r="AQ5" s="628"/>
      <c r="AR5" s="628"/>
      <c r="AS5" s="628"/>
      <c r="AT5" s="628"/>
      <c r="AU5" s="628"/>
      <c r="AV5" s="628"/>
    </row>
    <row r="6" spans="2:48" x14ac:dyDescent="0.3">
      <c r="B6" s="607" t="s">
        <v>624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8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9"/>
    </row>
    <row r="7" spans="2:48" ht="17.399999999999999" x14ac:dyDescent="0.3">
      <c r="B7" s="629" t="s">
        <v>625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629"/>
      <c r="Z7" s="629"/>
      <c r="AA7" s="629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629"/>
      <c r="AO7" s="629"/>
      <c r="AP7" s="629"/>
      <c r="AQ7" s="629"/>
      <c r="AR7" s="629"/>
      <c r="AS7" s="629"/>
      <c r="AT7" s="629"/>
      <c r="AU7" s="629"/>
      <c r="AV7" s="629"/>
    </row>
    <row r="8" spans="2:48" ht="15" thickBot="1" x14ac:dyDescent="0.35">
      <c r="B8" s="630" t="s">
        <v>626</v>
      </c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  <c r="AF8" s="630"/>
      <c r="AG8" s="630"/>
      <c r="AH8" s="630"/>
      <c r="AI8" s="630"/>
      <c r="AJ8" s="630"/>
      <c r="AK8" s="630"/>
      <c r="AL8" s="630"/>
      <c r="AM8" s="630"/>
      <c r="AN8" s="630"/>
      <c r="AQ8" s="1"/>
      <c r="AS8" s="1"/>
      <c r="AT8" s="1"/>
      <c r="AU8" s="1"/>
      <c r="AV8" s="1"/>
    </row>
    <row r="9" spans="2:48" ht="15.6" thickTop="1" thickBot="1" x14ac:dyDescent="0.35">
      <c r="B9" s="631" t="s">
        <v>627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 t="s">
        <v>628</v>
      </c>
      <c r="T9" s="631"/>
      <c r="U9" s="631" t="s">
        <v>629</v>
      </c>
      <c r="V9" s="631"/>
      <c r="W9" s="631"/>
      <c r="X9" s="631" t="s">
        <v>630</v>
      </c>
      <c r="Y9" s="631" t="s">
        <v>631</v>
      </c>
      <c r="Z9" s="631"/>
      <c r="AA9" s="631"/>
      <c r="AB9" s="631"/>
      <c r="AC9" s="631" t="s">
        <v>632</v>
      </c>
      <c r="AD9" s="631"/>
      <c r="AE9" s="631"/>
      <c r="AF9" s="631"/>
      <c r="AG9" s="632" t="s">
        <v>633</v>
      </c>
      <c r="AH9" s="632" t="s">
        <v>634</v>
      </c>
      <c r="AI9" s="632"/>
      <c r="AJ9" s="633" t="s">
        <v>629</v>
      </c>
      <c r="AK9" s="633" t="s">
        <v>635</v>
      </c>
      <c r="AL9" s="633"/>
      <c r="AM9" s="633" t="s">
        <v>636</v>
      </c>
      <c r="AN9" s="633" t="s">
        <v>627</v>
      </c>
    </row>
    <row r="10" spans="2:48" ht="15" thickTop="1" x14ac:dyDescent="0.3">
      <c r="B10" s="622" t="s">
        <v>637</v>
      </c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2"/>
      <c r="AB10" s="622"/>
      <c r="AC10" s="622"/>
      <c r="AD10" s="622"/>
      <c r="AE10" s="622"/>
      <c r="AF10" s="622"/>
      <c r="AG10" s="623" t="s">
        <v>638</v>
      </c>
      <c r="AH10" s="623"/>
      <c r="AI10" s="623"/>
      <c r="AJ10" s="624" t="s">
        <v>639</v>
      </c>
      <c r="AK10" s="624"/>
      <c r="AL10" s="624"/>
      <c r="AM10" s="624"/>
      <c r="AN10" s="624"/>
    </row>
    <row r="11" spans="2:48" x14ac:dyDescent="0.3">
      <c r="B11" s="622" t="s">
        <v>640</v>
      </c>
      <c r="C11" s="622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  <c r="T11" s="622"/>
      <c r="U11" s="622"/>
      <c r="V11" s="622"/>
      <c r="W11" s="622"/>
      <c r="X11" s="622"/>
      <c r="Y11" s="622"/>
      <c r="Z11" s="622"/>
      <c r="AA11" s="622"/>
      <c r="AB11" s="622"/>
      <c r="AC11" s="622"/>
      <c r="AD11" s="622"/>
      <c r="AE11" s="622"/>
      <c r="AF11" s="622"/>
      <c r="AG11" s="623" t="s">
        <v>641</v>
      </c>
      <c r="AH11" s="623"/>
      <c r="AI11" s="623"/>
      <c r="AJ11" s="624" t="s">
        <v>642</v>
      </c>
      <c r="AK11" s="624"/>
      <c r="AL11" s="624"/>
      <c r="AM11" s="624"/>
      <c r="AN11" s="624"/>
    </row>
    <row r="12" spans="2:48" x14ac:dyDescent="0.3">
      <c r="B12" s="622" t="s">
        <v>643</v>
      </c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2"/>
      <c r="AE12" s="622"/>
      <c r="AF12" s="622"/>
      <c r="AG12" s="623" t="s">
        <v>644</v>
      </c>
      <c r="AH12" s="623"/>
      <c r="AI12" s="623"/>
      <c r="AJ12" s="624" t="s">
        <v>645</v>
      </c>
      <c r="AK12" s="624"/>
      <c r="AL12" s="624"/>
      <c r="AM12" s="624"/>
      <c r="AN12" s="624"/>
    </row>
    <row r="13" spans="2:48" x14ac:dyDescent="0.3">
      <c r="B13" s="622" t="s">
        <v>646</v>
      </c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3" t="s">
        <v>647</v>
      </c>
      <c r="AH13" s="623"/>
      <c r="AI13" s="623"/>
      <c r="AJ13" s="624" t="s">
        <v>648</v>
      </c>
      <c r="AK13" s="624"/>
      <c r="AL13" s="624"/>
      <c r="AM13" s="624"/>
      <c r="AN13" s="624"/>
    </row>
    <row r="14" spans="2:48" x14ac:dyDescent="0.3">
      <c r="B14" s="622" t="s">
        <v>649</v>
      </c>
      <c r="C14" s="622"/>
      <c r="D14" s="622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2"/>
      <c r="W14" s="622"/>
      <c r="X14" s="622"/>
      <c r="Y14" s="622"/>
      <c r="Z14" s="622"/>
      <c r="AA14" s="622"/>
      <c r="AB14" s="622"/>
      <c r="AC14" s="622"/>
      <c r="AD14" s="622"/>
      <c r="AE14" s="622"/>
      <c r="AF14" s="622"/>
      <c r="AG14" s="623" t="s">
        <v>650</v>
      </c>
      <c r="AH14" s="623"/>
      <c r="AI14" s="623"/>
      <c r="AJ14" s="624" t="s">
        <v>651</v>
      </c>
      <c r="AK14" s="624"/>
      <c r="AL14" s="624"/>
      <c r="AM14" s="624"/>
      <c r="AN14" s="624"/>
    </row>
    <row r="15" spans="2:48" x14ac:dyDescent="0.3">
      <c r="B15" s="622" t="s">
        <v>652</v>
      </c>
      <c r="C15" s="622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622"/>
      <c r="AC15" s="622"/>
      <c r="AD15" s="622"/>
      <c r="AE15" s="622"/>
      <c r="AF15" s="622"/>
      <c r="AG15" s="623" t="s">
        <v>653</v>
      </c>
      <c r="AH15" s="623"/>
      <c r="AI15" s="623"/>
      <c r="AJ15" s="624" t="s">
        <v>654</v>
      </c>
      <c r="AK15" s="624"/>
      <c r="AL15" s="624"/>
      <c r="AM15" s="624"/>
      <c r="AN15" s="624"/>
    </row>
    <row r="16" spans="2:48" x14ac:dyDescent="0.3">
      <c r="B16" s="622" t="s">
        <v>655</v>
      </c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622"/>
      <c r="AC16" s="622"/>
      <c r="AD16" s="622"/>
      <c r="AE16" s="622"/>
      <c r="AF16" s="622"/>
      <c r="AG16" s="623" t="s">
        <v>656</v>
      </c>
      <c r="AH16" s="623"/>
      <c r="AI16" s="623"/>
      <c r="AJ16" s="624" t="s">
        <v>657</v>
      </c>
      <c r="AK16" s="624"/>
      <c r="AL16" s="624"/>
      <c r="AM16" s="624"/>
      <c r="AN16" s="624"/>
    </row>
    <row r="17" spans="2:40" x14ac:dyDescent="0.3">
      <c r="B17" s="625" t="s">
        <v>658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 t="s">
        <v>659</v>
      </c>
      <c r="AH17" s="626"/>
      <c r="AI17" s="626"/>
      <c r="AJ17" s="627" t="s">
        <v>657</v>
      </c>
      <c r="AK17" s="627"/>
      <c r="AL17" s="627"/>
      <c r="AM17" s="627"/>
      <c r="AN17" s="627"/>
    </row>
    <row r="18" spans="2:40" x14ac:dyDescent="0.3">
      <c r="B18" s="622" t="s">
        <v>660</v>
      </c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2"/>
      <c r="Z18" s="622"/>
      <c r="AA18" s="622"/>
      <c r="AB18" s="622"/>
      <c r="AC18" s="622"/>
      <c r="AD18" s="622"/>
      <c r="AE18" s="622"/>
      <c r="AF18" s="622"/>
      <c r="AG18" s="623" t="s">
        <v>661</v>
      </c>
      <c r="AH18" s="623"/>
      <c r="AI18" s="623"/>
      <c r="AJ18" s="624" t="s">
        <v>657</v>
      </c>
      <c r="AK18" s="624"/>
      <c r="AL18" s="624"/>
      <c r="AM18" s="624"/>
      <c r="AN18" s="624"/>
    </row>
  </sheetData>
  <mergeCells count="34">
    <mergeCell ref="AJ4:AV4"/>
    <mergeCell ref="AJ5:AV5"/>
    <mergeCell ref="B7:AV7"/>
    <mergeCell ref="B8:AN8"/>
    <mergeCell ref="B9:AF9"/>
    <mergeCell ref="AG9:AI9"/>
    <mergeCell ref="AJ9:AN9"/>
    <mergeCell ref="B10:AF10"/>
    <mergeCell ref="AG10:AI10"/>
    <mergeCell ref="AJ10:AN10"/>
    <mergeCell ref="B11:AF11"/>
    <mergeCell ref="AG11:AI11"/>
    <mergeCell ref="AJ11:AN11"/>
    <mergeCell ref="B12:AF12"/>
    <mergeCell ref="AG12:AI12"/>
    <mergeCell ref="AJ12:AN12"/>
    <mergeCell ref="B13:AF13"/>
    <mergeCell ref="AG13:AI13"/>
    <mergeCell ref="AJ13:AN13"/>
    <mergeCell ref="B14:AF14"/>
    <mergeCell ref="AG14:AI14"/>
    <mergeCell ref="AJ14:AN14"/>
    <mergeCell ref="B15:AF15"/>
    <mergeCell ref="AG15:AI15"/>
    <mergeCell ref="AJ15:AN15"/>
    <mergeCell ref="B18:AF18"/>
    <mergeCell ref="AG18:AI18"/>
    <mergeCell ref="AJ18:AN18"/>
    <mergeCell ref="B16:AF16"/>
    <mergeCell ref="AG16:AI16"/>
    <mergeCell ref="AJ16:AN16"/>
    <mergeCell ref="B17:AF17"/>
    <mergeCell ref="AG17:AI17"/>
    <mergeCell ref="AJ17:A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31D81-BAC9-4A34-83F8-0270C85DAC53}">
  <dimension ref="A3:I33"/>
  <sheetViews>
    <sheetView topLeftCell="A4" workbookViewId="0">
      <selection activeCell="F34" sqref="F34"/>
    </sheetView>
  </sheetViews>
  <sheetFormatPr defaultRowHeight="14.4" x14ac:dyDescent="0.3"/>
  <cols>
    <col min="2" max="2" width="15" customWidth="1"/>
    <col min="3" max="3" width="27.33203125" bestFit="1" customWidth="1"/>
    <col min="4" max="4" width="38.88671875" customWidth="1"/>
    <col min="5" max="5" width="12.6640625" bestFit="1" customWidth="1"/>
    <col min="6" max="6" width="11.33203125" bestFit="1" customWidth="1"/>
  </cols>
  <sheetData>
    <row r="3" spans="1:9" ht="15" thickBot="1" x14ac:dyDescent="0.35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9" x14ac:dyDescent="0.3">
      <c r="A4" s="36" t="s">
        <v>34</v>
      </c>
      <c r="B4" s="37" t="s">
        <v>31</v>
      </c>
      <c r="C4" s="38" t="s">
        <v>35</v>
      </c>
      <c r="D4" s="55" t="s">
        <v>36</v>
      </c>
      <c r="E4" s="40">
        <v>0.27</v>
      </c>
      <c r="F4" s="143">
        <v>191637</v>
      </c>
      <c r="G4" s="41">
        <f>F4*E4</f>
        <v>51741.990000000005</v>
      </c>
      <c r="H4" s="42">
        <f>G4+F4</f>
        <v>243378.99</v>
      </c>
      <c r="I4" s="7"/>
    </row>
    <row r="5" spans="1:9" ht="9" customHeight="1" x14ac:dyDescent="0.3">
      <c r="A5" s="59"/>
      <c r="B5" s="60"/>
      <c r="C5" s="61"/>
      <c r="D5" s="62"/>
      <c r="E5" s="14"/>
      <c r="F5" s="135"/>
      <c r="G5" s="16"/>
      <c r="H5" s="63"/>
    </row>
    <row r="6" spans="1:9" ht="28.8" x14ac:dyDescent="0.3">
      <c r="A6" s="64"/>
      <c r="B6" s="64" t="s">
        <v>6</v>
      </c>
      <c r="C6" s="82" t="s">
        <v>64</v>
      </c>
      <c r="D6" s="56" t="s">
        <v>155</v>
      </c>
      <c r="E6" s="34">
        <v>0.27</v>
      </c>
      <c r="F6" s="140">
        <v>12846</v>
      </c>
      <c r="G6" s="35">
        <f>F6*E6</f>
        <v>3468.42</v>
      </c>
      <c r="H6" s="35">
        <f>G6+F6</f>
        <v>16314.42</v>
      </c>
      <c r="I6" s="7"/>
    </row>
    <row r="7" spans="1:9" x14ac:dyDescent="0.3">
      <c r="A7" s="65"/>
      <c r="B7" s="64" t="s">
        <v>6</v>
      </c>
      <c r="C7" s="84" t="s">
        <v>64</v>
      </c>
      <c r="D7" s="58" t="s">
        <v>156</v>
      </c>
      <c r="E7" s="34">
        <v>0.27</v>
      </c>
      <c r="F7" s="140">
        <v>67988</v>
      </c>
      <c r="G7" s="35">
        <f>F7*E7</f>
        <v>18356.760000000002</v>
      </c>
      <c r="H7" s="35">
        <f>G7+F7</f>
        <v>86344.760000000009</v>
      </c>
      <c r="I7" s="7"/>
    </row>
    <row r="8" spans="1:9" ht="7.5" customHeight="1" x14ac:dyDescent="0.3">
      <c r="B8" s="204"/>
      <c r="C8" s="110"/>
      <c r="D8" s="13"/>
      <c r="E8" s="10"/>
      <c r="F8" s="110"/>
      <c r="G8" s="11"/>
      <c r="H8" s="11"/>
    </row>
    <row r="9" spans="1:9" x14ac:dyDescent="0.3">
      <c r="A9" s="72"/>
      <c r="B9" s="102" t="s">
        <v>22</v>
      </c>
      <c r="C9" s="108" t="s">
        <v>157</v>
      </c>
      <c r="D9" s="70" t="s">
        <v>158</v>
      </c>
      <c r="E9" s="26">
        <v>0.27</v>
      </c>
      <c r="F9" s="142">
        <v>148640</v>
      </c>
      <c r="G9" s="25">
        <f t="shared" ref="G9:G17" si="0">F9*E9</f>
        <v>40132.800000000003</v>
      </c>
      <c r="H9" s="25">
        <f t="shared" ref="H9:H17" si="1">G9+F9</f>
        <v>188772.8</v>
      </c>
      <c r="I9" s="7"/>
    </row>
    <row r="10" spans="1:9" x14ac:dyDescent="0.3">
      <c r="A10" s="72"/>
      <c r="B10" s="102"/>
      <c r="C10" s="108" t="s">
        <v>159</v>
      </c>
      <c r="D10" s="70" t="s">
        <v>160</v>
      </c>
      <c r="E10" s="26">
        <v>0.27</v>
      </c>
      <c r="F10" s="25">
        <v>197500</v>
      </c>
      <c r="G10" s="25">
        <f t="shared" si="0"/>
        <v>53325</v>
      </c>
      <c r="H10" s="25">
        <f t="shared" si="1"/>
        <v>250825</v>
      </c>
      <c r="I10" s="7"/>
    </row>
    <row r="11" spans="1:9" x14ac:dyDescent="0.3">
      <c r="A11" s="72"/>
      <c r="B11" s="102"/>
      <c r="C11" s="108" t="s">
        <v>161</v>
      </c>
      <c r="D11" s="202" t="s">
        <v>165</v>
      </c>
      <c r="E11" s="26">
        <v>0.27</v>
      </c>
      <c r="F11" s="25">
        <v>91000</v>
      </c>
      <c r="G11" s="25">
        <f t="shared" si="0"/>
        <v>24570</v>
      </c>
      <c r="H11" s="25">
        <f t="shared" si="1"/>
        <v>115570</v>
      </c>
      <c r="I11" s="7"/>
    </row>
    <row r="12" spans="1:9" ht="28.8" x14ac:dyDescent="0.3">
      <c r="A12" s="72"/>
      <c r="B12" s="102"/>
      <c r="C12" s="108" t="s">
        <v>162</v>
      </c>
      <c r="D12" s="202" t="s">
        <v>166</v>
      </c>
      <c r="E12" s="26">
        <v>0.27</v>
      </c>
      <c r="F12" s="25">
        <v>125000</v>
      </c>
      <c r="G12" s="25">
        <f t="shared" si="0"/>
        <v>33750</v>
      </c>
      <c r="H12" s="25">
        <f t="shared" si="1"/>
        <v>158750</v>
      </c>
      <c r="I12" s="7"/>
    </row>
    <row r="13" spans="1:9" ht="28.8" x14ac:dyDescent="0.3">
      <c r="A13" s="72"/>
      <c r="B13" s="102"/>
      <c r="C13" s="108" t="s">
        <v>163</v>
      </c>
      <c r="D13" s="202" t="s">
        <v>167</v>
      </c>
      <c r="E13" s="26" t="s">
        <v>37</v>
      </c>
      <c r="F13" s="25">
        <v>200000</v>
      </c>
      <c r="G13" s="25">
        <v>0</v>
      </c>
      <c r="H13" s="25">
        <f t="shared" si="1"/>
        <v>200000</v>
      </c>
      <c r="I13" s="7"/>
    </row>
    <row r="14" spans="1:9" x14ac:dyDescent="0.3">
      <c r="A14" s="72"/>
      <c r="B14" s="102"/>
      <c r="C14" s="108" t="s">
        <v>164</v>
      </c>
      <c r="D14" s="202" t="s">
        <v>168</v>
      </c>
      <c r="E14" s="26" t="s">
        <v>37</v>
      </c>
      <c r="F14" s="25">
        <v>50000</v>
      </c>
      <c r="G14" s="25">
        <v>0</v>
      </c>
      <c r="H14" s="25">
        <f t="shared" si="1"/>
        <v>50000</v>
      </c>
      <c r="I14" s="7"/>
    </row>
    <row r="15" spans="1:9" x14ac:dyDescent="0.3">
      <c r="A15" s="72"/>
      <c r="B15" s="102"/>
      <c r="C15" s="108" t="s">
        <v>162</v>
      </c>
      <c r="D15" s="202" t="s">
        <v>169</v>
      </c>
      <c r="E15" s="26">
        <v>0.27</v>
      </c>
      <c r="F15" s="25">
        <v>30000</v>
      </c>
      <c r="G15" s="25">
        <f t="shared" si="0"/>
        <v>8100.0000000000009</v>
      </c>
      <c r="H15" s="25">
        <f t="shared" si="1"/>
        <v>38100</v>
      </c>
      <c r="I15" s="7"/>
    </row>
    <row r="16" spans="1:9" ht="9" customHeight="1" x14ac:dyDescent="0.3">
      <c r="B16" s="205"/>
      <c r="C16" s="13"/>
      <c r="D16" s="13"/>
      <c r="E16" s="13"/>
      <c r="F16" s="110"/>
      <c r="G16" s="11"/>
      <c r="H16" s="11"/>
    </row>
    <row r="17" spans="1:9" ht="28.8" x14ac:dyDescent="0.3">
      <c r="A17" s="73"/>
      <c r="B17" s="206" t="s">
        <v>23</v>
      </c>
      <c r="C17" s="103" t="s">
        <v>162</v>
      </c>
      <c r="D17" s="68" t="s">
        <v>170</v>
      </c>
      <c r="E17" s="203">
        <v>0.27</v>
      </c>
      <c r="F17" s="138">
        <v>63000</v>
      </c>
      <c r="G17" s="25">
        <f t="shared" si="0"/>
        <v>17010</v>
      </c>
      <c r="H17" s="25">
        <f t="shared" si="1"/>
        <v>80010</v>
      </c>
    </row>
    <row r="18" spans="1:9" ht="8.25" customHeight="1" x14ac:dyDescent="0.3">
      <c r="B18" s="5"/>
      <c r="C18" s="110"/>
      <c r="D18" s="207"/>
      <c r="E18" s="201"/>
      <c r="F18" s="139"/>
      <c r="G18" s="11"/>
      <c r="H18" s="11"/>
    </row>
    <row r="19" spans="1:9" ht="28.8" x14ac:dyDescent="0.3">
      <c r="B19" s="149" t="s">
        <v>3</v>
      </c>
      <c r="C19" s="213" t="s">
        <v>146</v>
      </c>
      <c r="D19" s="200" t="s">
        <v>147</v>
      </c>
      <c r="E19" s="10">
        <v>0.27</v>
      </c>
      <c r="F19" s="139">
        <v>25000</v>
      </c>
      <c r="G19" s="11">
        <f>F19*E19</f>
        <v>6750</v>
      </c>
      <c r="H19" s="11">
        <f>G19+F19</f>
        <v>31750</v>
      </c>
      <c r="I19" s="7"/>
    </row>
    <row r="20" spans="1:9" ht="6" customHeight="1" x14ac:dyDescent="0.3">
      <c r="B20" s="149"/>
      <c r="C20" s="213"/>
      <c r="D20" s="200"/>
      <c r="E20" s="10"/>
      <c r="F20" s="139"/>
      <c r="G20" s="11"/>
      <c r="H20" s="11"/>
      <c r="I20" s="7"/>
    </row>
    <row r="21" spans="1:9" ht="28.8" x14ac:dyDescent="0.3">
      <c r="B21" s="100" t="s">
        <v>148</v>
      </c>
      <c r="C21" s="107" t="s">
        <v>149</v>
      </c>
      <c r="D21" s="98" t="s">
        <v>150</v>
      </c>
      <c r="E21" s="99">
        <v>0.27</v>
      </c>
      <c r="F21" s="137">
        <v>235000</v>
      </c>
      <c r="G21" s="97">
        <f>F21*E21</f>
        <v>63450.000000000007</v>
      </c>
      <c r="H21" s="97">
        <f>G21+F21</f>
        <v>298450</v>
      </c>
      <c r="I21" s="7"/>
    </row>
    <row r="22" spans="1:9" x14ac:dyDescent="0.3">
      <c r="B22" s="1"/>
      <c r="C22" s="106" t="s">
        <v>151</v>
      </c>
      <c r="D22" s="95" t="s">
        <v>152</v>
      </c>
      <c r="E22" s="96" t="s">
        <v>37</v>
      </c>
      <c r="F22" s="137">
        <v>70000</v>
      </c>
      <c r="G22" s="97">
        <v>0</v>
      </c>
      <c r="H22" s="97">
        <f t="shared" ref="H22:H31" si="2">G22+F22</f>
        <v>70000</v>
      </c>
      <c r="I22" s="6"/>
    </row>
    <row r="23" spans="1:9" x14ac:dyDescent="0.3">
      <c r="B23" s="1"/>
      <c r="C23" s="106" t="s">
        <v>153</v>
      </c>
      <c r="D23" s="95" t="s">
        <v>154</v>
      </c>
      <c r="E23" s="99">
        <v>0.27</v>
      </c>
      <c r="F23" s="137">
        <v>150000</v>
      </c>
      <c r="G23" s="97">
        <f t="shared" ref="G23:G29" si="3">F23*E23</f>
        <v>40500</v>
      </c>
      <c r="H23" s="97">
        <f t="shared" si="2"/>
        <v>190500</v>
      </c>
      <c r="I23" s="7"/>
    </row>
    <row r="24" spans="1:9" ht="10.5" customHeight="1" x14ac:dyDescent="0.3">
      <c r="B24" s="1"/>
      <c r="C24" s="104"/>
      <c r="F24" s="17"/>
      <c r="G24" s="4"/>
      <c r="H24" s="4"/>
    </row>
    <row r="25" spans="1:9" x14ac:dyDescent="0.3">
      <c r="B25" s="211" t="s">
        <v>171</v>
      </c>
      <c r="C25" s="214" t="s">
        <v>172</v>
      </c>
      <c r="D25" s="208" t="s">
        <v>176</v>
      </c>
      <c r="E25" s="208" t="s">
        <v>182</v>
      </c>
      <c r="F25" s="212">
        <v>130630</v>
      </c>
      <c r="G25" s="209">
        <f t="shared" si="3"/>
        <v>35270.100000000006</v>
      </c>
      <c r="H25" s="209">
        <f t="shared" si="2"/>
        <v>165900.1</v>
      </c>
    </row>
    <row r="26" spans="1:9" x14ac:dyDescent="0.3">
      <c r="B26" s="1"/>
      <c r="C26" s="214" t="s">
        <v>173</v>
      </c>
      <c r="D26" s="208" t="s">
        <v>177</v>
      </c>
      <c r="E26" s="210" t="s">
        <v>37</v>
      </c>
      <c r="F26" s="212">
        <v>9200</v>
      </c>
      <c r="G26" s="209">
        <v>0</v>
      </c>
      <c r="H26" s="209">
        <f t="shared" si="2"/>
        <v>9200</v>
      </c>
    </row>
    <row r="27" spans="1:9" x14ac:dyDescent="0.3">
      <c r="B27" s="1"/>
      <c r="C27" s="214" t="s">
        <v>173</v>
      </c>
      <c r="D27" s="208" t="s">
        <v>178</v>
      </c>
      <c r="E27" s="210" t="s">
        <v>37</v>
      </c>
      <c r="F27" s="212">
        <v>3000</v>
      </c>
      <c r="G27" s="209">
        <v>0</v>
      </c>
      <c r="H27" s="209">
        <f t="shared" si="2"/>
        <v>3000</v>
      </c>
    </row>
    <row r="28" spans="1:9" x14ac:dyDescent="0.3">
      <c r="B28" s="1"/>
      <c r="C28" s="214" t="s">
        <v>174</v>
      </c>
      <c r="D28" s="208" t="s">
        <v>179</v>
      </c>
      <c r="E28" s="210" t="s">
        <v>183</v>
      </c>
      <c r="F28" s="212">
        <v>6740</v>
      </c>
      <c r="G28" s="209">
        <v>0</v>
      </c>
      <c r="H28" s="209">
        <f t="shared" si="2"/>
        <v>6740</v>
      </c>
    </row>
    <row r="29" spans="1:9" x14ac:dyDescent="0.3">
      <c r="B29" s="1"/>
      <c r="C29" s="214" t="s">
        <v>174</v>
      </c>
      <c r="D29" s="208" t="s">
        <v>179</v>
      </c>
      <c r="E29" s="208" t="s">
        <v>182</v>
      </c>
      <c r="F29" s="212">
        <v>14063</v>
      </c>
      <c r="G29" s="209">
        <f t="shared" si="3"/>
        <v>3797.01</v>
      </c>
      <c r="H29" s="209">
        <f t="shared" si="2"/>
        <v>17860.010000000002</v>
      </c>
    </row>
    <row r="30" spans="1:9" x14ac:dyDescent="0.3">
      <c r="C30" s="214" t="s">
        <v>173</v>
      </c>
      <c r="D30" s="208" t="s">
        <v>180</v>
      </c>
      <c r="E30" s="208" t="s">
        <v>37</v>
      </c>
      <c r="F30" s="212">
        <v>9000</v>
      </c>
      <c r="G30" s="209">
        <v>0</v>
      </c>
      <c r="H30" s="209">
        <f t="shared" si="2"/>
        <v>9000</v>
      </c>
    </row>
    <row r="31" spans="1:9" x14ac:dyDescent="0.3">
      <c r="C31" s="214" t="s">
        <v>175</v>
      </c>
      <c r="D31" s="208" t="s">
        <v>181</v>
      </c>
      <c r="E31" s="208" t="s">
        <v>37</v>
      </c>
      <c r="F31" s="212">
        <v>69500</v>
      </c>
      <c r="G31" s="209">
        <v>0</v>
      </c>
      <c r="H31" s="209">
        <f t="shared" si="2"/>
        <v>69500</v>
      </c>
    </row>
    <row r="33" spans="6:6" x14ac:dyDescent="0.3">
      <c r="F33" s="4">
        <f>SUM(F4:F31)</f>
        <v>1899744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4B8B-C7B7-4D08-B5A4-398386D91BAA}">
  <dimension ref="A3:I66"/>
  <sheetViews>
    <sheetView topLeftCell="A34" workbookViewId="0">
      <selection activeCell="J30" sqref="J30"/>
    </sheetView>
  </sheetViews>
  <sheetFormatPr defaultRowHeight="14.4" x14ac:dyDescent="0.3"/>
  <cols>
    <col min="2" max="2" width="15" customWidth="1"/>
    <col min="3" max="3" width="27.33203125" bestFit="1" customWidth="1"/>
    <col min="4" max="4" width="38.5546875" customWidth="1"/>
    <col min="5" max="5" width="12.6640625" bestFit="1" customWidth="1"/>
    <col min="6" max="6" width="9.5546875" bestFit="1" customWidth="1"/>
    <col min="7" max="7" width="9.33203125" bestFit="1" customWidth="1"/>
    <col min="8" max="8" width="9.5546875" bestFit="1" customWidth="1"/>
  </cols>
  <sheetData>
    <row r="3" spans="1:8" x14ac:dyDescent="0.3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8" x14ac:dyDescent="0.3">
      <c r="A4" s="8" t="s">
        <v>38</v>
      </c>
      <c r="B4" s="64" t="s">
        <v>2</v>
      </c>
      <c r="C4" s="82" t="s">
        <v>39</v>
      </c>
      <c r="D4" s="33" t="s">
        <v>40</v>
      </c>
      <c r="E4" s="83" t="s">
        <v>32</v>
      </c>
      <c r="F4" s="140">
        <v>432324</v>
      </c>
      <c r="G4" s="35">
        <v>0</v>
      </c>
      <c r="H4" s="35">
        <f>G4+F4</f>
        <v>432324</v>
      </c>
    </row>
    <row r="5" spans="1:8" x14ac:dyDescent="0.3">
      <c r="A5" s="5"/>
      <c r="B5" s="5"/>
      <c r="C5" s="82" t="s">
        <v>41</v>
      </c>
      <c r="D5" s="33" t="s">
        <v>42</v>
      </c>
      <c r="E5" s="34">
        <v>0.27</v>
      </c>
      <c r="F5" s="140">
        <v>7800</v>
      </c>
      <c r="G5" s="35">
        <f>F5*E5</f>
        <v>2106</v>
      </c>
      <c r="H5" s="35">
        <f>G5+F5</f>
        <v>9906</v>
      </c>
    </row>
    <row r="6" spans="1:8" x14ac:dyDescent="0.3">
      <c r="B6" s="5"/>
      <c r="C6" s="82" t="s">
        <v>43</v>
      </c>
      <c r="D6" s="33" t="s">
        <v>44</v>
      </c>
      <c r="E6" s="34">
        <v>0.27</v>
      </c>
      <c r="F6" s="140">
        <v>105100</v>
      </c>
      <c r="G6" s="35">
        <f>F6*E6</f>
        <v>28377.000000000004</v>
      </c>
      <c r="H6" s="35">
        <f>G6+F6</f>
        <v>133477</v>
      </c>
    </row>
    <row r="7" spans="1:8" x14ac:dyDescent="0.3">
      <c r="C7" s="84" t="s">
        <v>184</v>
      </c>
      <c r="D7" s="85" t="s">
        <v>185</v>
      </c>
      <c r="E7" s="34">
        <v>0.27</v>
      </c>
      <c r="F7" s="140">
        <v>218898</v>
      </c>
      <c r="G7" s="35">
        <f>F7*E7</f>
        <v>59102.460000000006</v>
      </c>
      <c r="H7" s="35">
        <f t="shared" ref="H7:H41" si="0">G7+F7</f>
        <v>278000.46000000002</v>
      </c>
    </row>
    <row r="8" spans="1:8" x14ac:dyDescent="0.3">
      <c r="C8" s="84" t="s">
        <v>186</v>
      </c>
      <c r="D8" s="85" t="s">
        <v>187</v>
      </c>
      <c r="E8" s="34" t="s">
        <v>37</v>
      </c>
      <c r="F8" s="140">
        <v>80850</v>
      </c>
      <c r="G8" s="35">
        <v>0</v>
      </c>
      <c r="H8" s="35">
        <f t="shared" si="0"/>
        <v>80850</v>
      </c>
    </row>
    <row r="9" spans="1:8" ht="24.6" x14ac:dyDescent="0.3">
      <c r="C9" s="84" t="s">
        <v>188</v>
      </c>
      <c r="D9" s="85" t="s">
        <v>189</v>
      </c>
      <c r="E9" s="34" t="s">
        <v>37</v>
      </c>
      <c r="F9" s="140">
        <v>1600000</v>
      </c>
      <c r="G9" s="35">
        <v>0</v>
      </c>
      <c r="H9" s="35">
        <f t="shared" si="0"/>
        <v>1600000</v>
      </c>
    </row>
    <row r="10" spans="1:8" x14ac:dyDescent="0.3">
      <c r="C10" s="84" t="s">
        <v>190</v>
      </c>
      <c r="D10" s="85" t="s">
        <v>191</v>
      </c>
      <c r="E10" s="34">
        <v>0.27</v>
      </c>
      <c r="F10" s="140">
        <v>14400</v>
      </c>
      <c r="G10" s="35">
        <f t="shared" ref="G10:G14" si="1">F10*E10</f>
        <v>3888.0000000000005</v>
      </c>
      <c r="H10" s="35">
        <f t="shared" si="0"/>
        <v>18288</v>
      </c>
    </row>
    <row r="11" spans="1:8" x14ac:dyDescent="0.3">
      <c r="C11" s="84" t="s">
        <v>192</v>
      </c>
      <c r="D11" s="85" t="s">
        <v>193</v>
      </c>
      <c r="E11" s="34">
        <v>0.27</v>
      </c>
      <c r="F11" s="140">
        <v>19000</v>
      </c>
      <c r="G11" s="35">
        <f t="shared" si="1"/>
        <v>5130</v>
      </c>
      <c r="H11" s="35">
        <f t="shared" si="0"/>
        <v>24130</v>
      </c>
    </row>
    <row r="12" spans="1:8" x14ac:dyDescent="0.3">
      <c r="C12" s="84" t="s">
        <v>194</v>
      </c>
      <c r="D12" s="85" t="s">
        <v>195</v>
      </c>
      <c r="E12" s="34" t="s">
        <v>37</v>
      </c>
      <c r="F12" s="140">
        <v>2725</v>
      </c>
      <c r="G12" s="35">
        <v>0</v>
      </c>
      <c r="H12" s="35">
        <f t="shared" si="0"/>
        <v>2725</v>
      </c>
    </row>
    <row r="13" spans="1:8" ht="28.8" x14ac:dyDescent="0.3">
      <c r="C13" s="86" t="s">
        <v>196</v>
      </c>
      <c r="D13" s="85" t="s">
        <v>197</v>
      </c>
      <c r="E13" s="34" t="s">
        <v>37</v>
      </c>
      <c r="F13" s="140">
        <v>9550</v>
      </c>
      <c r="G13" s="35">
        <v>0</v>
      </c>
      <c r="H13" s="35">
        <f t="shared" si="0"/>
        <v>9550</v>
      </c>
    </row>
    <row r="14" spans="1:8" ht="28.8" x14ac:dyDescent="0.3">
      <c r="C14" s="86" t="s">
        <v>198</v>
      </c>
      <c r="D14" s="85" t="s">
        <v>199</v>
      </c>
      <c r="E14" s="34">
        <v>0.27</v>
      </c>
      <c r="F14" s="140">
        <v>5000</v>
      </c>
      <c r="G14" s="35">
        <f t="shared" si="1"/>
        <v>1350</v>
      </c>
      <c r="H14" s="35">
        <f t="shared" si="0"/>
        <v>6350</v>
      </c>
    </row>
    <row r="15" spans="1:8" ht="24.6" x14ac:dyDescent="0.3">
      <c r="C15" s="215" t="s">
        <v>201</v>
      </c>
      <c r="D15" s="85" t="s">
        <v>200</v>
      </c>
      <c r="E15" s="34" t="s">
        <v>32</v>
      </c>
      <c r="F15" s="140">
        <v>31800</v>
      </c>
      <c r="G15" s="35">
        <v>0</v>
      </c>
      <c r="H15" s="35">
        <f t="shared" si="0"/>
        <v>31800</v>
      </c>
    </row>
    <row r="16" spans="1:8" ht="24.6" x14ac:dyDescent="0.3">
      <c r="C16" s="215" t="s">
        <v>202</v>
      </c>
      <c r="D16" s="85" t="s">
        <v>203</v>
      </c>
      <c r="E16" s="34" t="s">
        <v>32</v>
      </c>
      <c r="F16" s="140">
        <v>39100</v>
      </c>
      <c r="G16" s="35">
        <v>0</v>
      </c>
      <c r="H16" s="35">
        <f t="shared" si="0"/>
        <v>39100</v>
      </c>
    </row>
    <row r="17" spans="2:9" x14ac:dyDescent="0.3">
      <c r="C17" s="84" t="s">
        <v>45</v>
      </c>
      <c r="D17" s="57" t="s">
        <v>46</v>
      </c>
      <c r="E17" s="58" t="s">
        <v>32</v>
      </c>
      <c r="F17" s="140">
        <v>150000</v>
      </c>
      <c r="G17" s="35">
        <v>0</v>
      </c>
      <c r="H17" s="35">
        <f t="shared" si="0"/>
        <v>150000</v>
      </c>
    </row>
    <row r="18" spans="2:9" x14ac:dyDescent="0.3">
      <c r="C18" s="84" t="s">
        <v>47</v>
      </c>
      <c r="D18" s="57" t="s">
        <v>48</v>
      </c>
      <c r="E18" s="34">
        <v>0.27</v>
      </c>
      <c r="F18" s="140">
        <v>4055</v>
      </c>
      <c r="G18" s="35">
        <f t="shared" ref="G18:G28" si="2">F18*E18</f>
        <v>1094.8500000000001</v>
      </c>
      <c r="H18" s="35">
        <f t="shared" si="0"/>
        <v>5149.8500000000004</v>
      </c>
    </row>
    <row r="19" spans="2:9" x14ac:dyDescent="0.3">
      <c r="C19" s="84" t="s">
        <v>204</v>
      </c>
      <c r="D19" s="57" t="s">
        <v>205</v>
      </c>
      <c r="E19" s="83" t="s">
        <v>37</v>
      </c>
      <c r="F19" s="140">
        <v>30000</v>
      </c>
      <c r="G19" s="35">
        <v>0</v>
      </c>
      <c r="H19" s="35">
        <f t="shared" si="0"/>
        <v>30000</v>
      </c>
    </row>
    <row r="20" spans="2:9" x14ac:dyDescent="0.3">
      <c r="C20" s="84" t="s">
        <v>206</v>
      </c>
      <c r="D20" s="57" t="s">
        <v>207</v>
      </c>
      <c r="E20" s="34">
        <v>0.27</v>
      </c>
      <c r="F20" s="140">
        <v>38583</v>
      </c>
      <c r="G20" s="35">
        <f t="shared" si="2"/>
        <v>10417.41</v>
      </c>
      <c r="H20" s="35">
        <f t="shared" si="0"/>
        <v>49000.41</v>
      </c>
    </row>
    <row r="21" spans="2:9" x14ac:dyDescent="0.3">
      <c r="C21" s="84" t="s">
        <v>208</v>
      </c>
      <c r="D21" s="58" t="s">
        <v>213</v>
      </c>
      <c r="E21" s="34">
        <v>0.27</v>
      </c>
      <c r="F21" s="140">
        <v>1063</v>
      </c>
      <c r="G21" s="35">
        <f t="shared" si="2"/>
        <v>287.01</v>
      </c>
      <c r="H21" s="35">
        <f t="shared" si="0"/>
        <v>1350.01</v>
      </c>
    </row>
    <row r="22" spans="2:9" x14ac:dyDescent="0.3">
      <c r="C22" s="84" t="s">
        <v>209</v>
      </c>
      <c r="D22" s="57" t="s">
        <v>211</v>
      </c>
      <c r="E22" s="83" t="s">
        <v>37</v>
      </c>
      <c r="F22" s="140">
        <v>85550</v>
      </c>
      <c r="G22" s="35">
        <v>0</v>
      </c>
      <c r="H22" s="35">
        <f t="shared" si="0"/>
        <v>85550</v>
      </c>
    </row>
    <row r="23" spans="2:9" x14ac:dyDescent="0.3">
      <c r="C23" s="84" t="s">
        <v>210</v>
      </c>
      <c r="D23" s="57" t="s">
        <v>212</v>
      </c>
      <c r="E23" s="83" t="s">
        <v>37</v>
      </c>
      <c r="F23" s="140">
        <v>100000</v>
      </c>
      <c r="G23" s="35">
        <v>0</v>
      </c>
      <c r="H23" s="35">
        <f t="shared" si="0"/>
        <v>100000</v>
      </c>
    </row>
    <row r="24" spans="2:9" x14ac:dyDescent="0.3">
      <c r="C24" s="57" t="s">
        <v>214</v>
      </c>
      <c r="D24" s="57" t="s">
        <v>217</v>
      </c>
      <c r="E24" s="34">
        <v>0.27</v>
      </c>
      <c r="F24" s="140">
        <v>10200</v>
      </c>
      <c r="G24" s="35">
        <f t="shared" si="2"/>
        <v>2754</v>
      </c>
      <c r="H24" s="35">
        <f t="shared" si="0"/>
        <v>12954</v>
      </c>
    </row>
    <row r="25" spans="2:9" x14ac:dyDescent="0.3">
      <c r="C25" s="57" t="s">
        <v>215</v>
      </c>
      <c r="D25" s="57" t="s">
        <v>218</v>
      </c>
      <c r="E25" s="34">
        <v>0.27</v>
      </c>
      <c r="F25" s="140">
        <v>60000</v>
      </c>
      <c r="G25" s="35">
        <f t="shared" si="2"/>
        <v>16200.000000000002</v>
      </c>
      <c r="H25" s="35">
        <f t="shared" si="0"/>
        <v>76200</v>
      </c>
    </row>
    <row r="26" spans="2:9" ht="19.5" customHeight="1" x14ac:dyDescent="0.3">
      <c r="C26" s="57" t="s">
        <v>216</v>
      </c>
      <c r="D26" s="216" t="s">
        <v>219</v>
      </c>
      <c r="E26" s="34">
        <v>0.27</v>
      </c>
      <c r="F26" s="140">
        <v>40319</v>
      </c>
      <c r="G26" s="35">
        <f t="shared" si="2"/>
        <v>10886.130000000001</v>
      </c>
      <c r="H26" s="35">
        <f t="shared" si="0"/>
        <v>51205.130000000005</v>
      </c>
    </row>
    <row r="27" spans="2:9" ht="8.25" customHeight="1" x14ac:dyDescent="0.3">
      <c r="C27" s="13"/>
      <c r="D27" s="13"/>
      <c r="E27" s="10"/>
      <c r="F27" s="139"/>
      <c r="G27" s="11"/>
      <c r="H27" s="11"/>
    </row>
    <row r="28" spans="2:9" ht="28.8" x14ac:dyDescent="0.3">
      <c r="B28" s="66" t="s">
        <v>3</v>
      </c>
      <c r="C28" s="87" t="s">
        <v>49</v>
      </c>
      <c r="D28" s="88" t="s">
        <v>50</v>
      </c>
      <c r="E28" s="89">
        <v>0.27</v>
      </c>
      <c r="F28" s="138">
        <v>53550</v>
      </c>
      <c r="G28" s="69">
        <f t="shared" si="2"/>
        <v>14458.500000000002</v>
      </c>
      <c r="H28" s="69">
        <f t="shared" si="0"/>
        <v>68008.5</v>
      </c>
    </row>
    <row r="29" spans="2:9" ht="8.25" customHeight="1" x14ac:dyDescent="0.3">
      <c r="C29" s="104"/>
      <c r="D29" s="91"/>
      <c r="E29" s="92"/>
      <c r="F29" s="104"/>
      <c r="G29" s="93"/>
      <c r="H29" s="93"/>
    </row>
    <row r="30" spans="2:9" x14ac:dyDescent="0.3">
      <c r="B30" s="94" t="s">
        <v>144</v>
      </c>
      <c r="C30" s="105" t="s">
        <v>220</v>
      </c>
      <c r="D30" s="217" t="s">
        <v>221</v>
      </c>
      <c r="E30" s="218" t="s">
        <v>32</v>
      </c>
      <c r="F30" s="141">
        <v>301252</v>
      </c>
      <c r="G30" s="90">
        <v>0</v>
      </c>
      <c r="H30" s="90">
        <f t="shared" si="0"/>
        <v>301252</v>
      </c>
      <c r="I30" s="4"/>
    </row>
    <row r="31" spans="2:9" ht="8.25" customHeight="1" x14ac:dyDescent="0.3">
      <c r="B31" s="1"/>
      <c r="C31" s="104"/>
      <c r="F31" s="17"/>
      <c r="G31" s="4"/>
      <c r="H31" s="93"/>
    </row>
    <row r="32" spans="2:9" ht="28.8" x14ac:dyDescent="0.3">
      <c r="B32" s="100" t="s">
        <v>22</v>
      </c>
      <c r="C32" s="107" t="s">
        <v>49</v>
      </c>
      <c r="D32" s="95" t="s">
        <v>222</v>
      </c>
      <c r="E32" s="154">
        <v>0.27</v>
      </c>
      <c r="F32" s="137">
        <v>147702</v>
      </c>
      <c r="G32" s="97">
        <f>F32*E32</f>
        <v>39879.54</v>
      </c>
      <c r="H32" s="97">
        <f t="shared" si="0"/>
        <v>187581.54</v>
      </c>
    </row>
    <row r="33" spans="1:9" x14ac:dyDescent="0.3">
      <c r="B33" s="1"/>
      <c r="C33" s="106" t="s">
        <v>223</v>
      </c>
      <c r="D33" s="98" t="s">
        <v>230</v>
      </c>
      <c r="E33" s="95" t="s">
        <v>182</v>
      </c>
      <c r="F33" s="137">
        <v>1874</v>
      </c>
      <c r="G33" s="97">
        <f>F33*E33</f>
        <v>505.98</v>
      </c>
      <c r="H33" s="97">
        <f t="shared" si="0"/>
        <v>2379.98</v>
      </c>
    </row>
    <row r="34" spans="1:9" ht="28.8" x14ac:dyDescent="0.3">
      <c r="B34" s="1"/>
      <c r="C34" s="106" t="s">
        <v>163</v>
      </c>
      <c r="D34" s="98" t="s">
        <v>231</v>
      </c>
      <c r="E34" s="96" t="s">
        <v>37</v>
      </c>
      <c r="F34" s="137">
        <v>200000</v>
      </c>
      <c r="G34" s="97">
        <v>0</v>
      </c>
      <c r="H34" s="97">
        <f t="shared" si="0"/>
        <v>200000</v>
      </c>
    </row>
    <row r="35" spans="1:9" x14ac:dyDescent="0.3">
      <c r="B35" s="1"/>
      <c r="C35" s="106" t="s">
        <v>224</v>
      </c>
      <c r="D35" s="98" t="s">
        <v>232</v>
      </c>
      <c r="E35" s="95" t="s">
        <v>182</v>
      </c>
      <c r="F35" s="137">
        <v>23622</v>
      </c>
      <c r="G35" s="97">
        <f t="shared" ref="G35:G39" si="3">F35*E35</f>
        <v>6377.9400000000005</v>
      </c>
      <c r="H35" s="97">
        <f t="shared" si="0"/>
        <v>29999.940000000002</v>
      </c>
    </row>
    <row r="36" spans="1:9" x14ac:dyDescent="0.3">
      <c r="B36" s="1"/>
      <c r="C36" s="106" t="s">
        <v>225</v>
      </c>
      <c r="D36" s="98" t="s">
        <v>233</v>
      </c>
      <c r="E36" s="95" t="s">
        <v>182</v>
      </c>
      <c r="F36" s="137">
        <v>150000</v>
      </c>
      <c r="G36" s="97">
        <f t="shared" si="3"/>
        <v>40500</v>
      </c>
      <c r="H36" s="97">
        <f t="shared" si="0"/>
        <v>190500</v>
      </c>
    </row>
    <row r="37" spans="1:9" x14ac:dyDescent="0.3">
      <c r="B37" s="1"/>
      <c r="C37" s="106" t="s">
        <v>226</v>
      </c>
      <c r="D37" s="98" t="s">
        <v>234</v>
      </c>
      <c r="E37" s="95" t="s">
        <v>182</v>
      </c>
      <c r="F37" s="137">
        <v>58661</v>
      </c>
      <c r="G37" s="97">
        <f t="shared" si="3"/>
        <v>15838.470000000001</v>
      </c>
      <c r="H37" s="97">
        <f t="shared" si="0"/>
        <v>74499.47</v>
      </c>
    </row>
    <row r="38" spans="1:9" ht="28.8" x14ac:dyDescent="0.3">
      <c r="B38" s="1"/>
      <c r="C38" s="106" t="s">
        <v>227</v>
      </c>
      <c r="D38" s="98" t="s">
        <v>235</v>
      </c>
      <c r="E38" s="95" t="s">
        <v>182</v>
      </c>
      <c r="F38" s="137">
        <v>23690</v>
      </c>
      <c r="G38" s="97">
        <f t="shared" si="3"/>
        <v>6396.3</v>
      </c>
      <c r="H38" s="97">
        <f t="shared" si="0"/>
        <v>30086.3</v>
      </c>
    </row>
    <row r="39" spans="1:9" x14ac:dyDescent="0.3">
      <c r="B39" s="1"/>
      <c r="C39" s="106" t="s">
        <v>228</v>
      </c>
      <c r="D39" s="98" t="s">
        <v>236</v>
      </c>
      <c r="E39" s="95" t="s">
        <v>182</v>
      </c>
      <c r="F39" s="137">
        <v>10000</v>
      </c>
      <c r="G39" s="97">
        <f t="shared" si="3"/>
        <v>2700</v>
      </c>
      <c r="H39" s="97">
        <f t="shared" si="0"/>
        <v>12700</v>
      </c>
    </row>
    <row r="40" spans="1:9" x14ac:dyDescent="0.3">
      <c r="B40" s="1"/>
      <c r="C40" s="106" t="s">
        <v>54</v>
      </c>
      <c r="D40" s="98" t="s">
        <v>237</v>
      </c>
      <c r="E40" s="96" t="s">
        <v>37</v>
      </c>
      <c r="F40" s="137">
        <v>200000</v>
      </c>
      <c r="G40" s="97">
        <v>0</v>
      </c>
      <c r="H40" s="97">
        <f t="shared" si="0"/>
        <v>200000</v>
      </c>
    </row>
    <row r="41" spans="1:9" ht="28.8" x14ac:dyDescent="0.3">
      <c r="B41" s="1"/>
      <c r="C41" s="106" t="s">
        <v>229</v>
      </c>
      <c r="D41" s="98" t="s">
        <v>238</v>
      </c>
      <c r="E41" s="96" t="s">
        <v>32</v>
      </c>
      <c r="F41" s="137">
        <v>79989</v>
      </c>
      <c r="G41" s="97">
        <v>0</v>
      </c>
      <c r="H41" s="97">
        <f t="shared" si="0"/>
        <v>79989</v>
      </c>
      <c r="I41" s="4"/>
    </row>
    <row r="42" spans="1:9" ht="9.75" customHeight="1" x14ac:dyDescent="0.3">
      <c r="B42" s="1"/>
      <c r="C42" s="104"/>
      <c r="F42" s="17"/>
      <c r="G42" s="4"/>
      <c r="H42" s="4"/>
    </row>
    <row r="43" spans="1:9" x14ac:dyDescent="0.3">
      <c r="B43" s="31" t="s">
        <v>23</v>
      </c>
      <c r="C43" s="84" t="s">
        <v>51</v>
      </c>
      <c r="D43" s="57" t="s">
        <v>52</v>
      </c>
      <c r="E43" s="58" t="s">
        <v>32</v>
      </c>
      <c r="F43" s="140">
        <v>60000</v>
      </c>
      <c r="G43" s="35">
        <v>0</v>
      </c>
      <c r="H43" s="35">
        <v>60000</v>
      </c>
      <c r="I43" s="4"/>
    </row>
    <row r="44" spans="1:9" ht="10.5" customHeight="1" x14ac:dyDescent="0.3">
      <c r="B44" s="1"/>
      <c r="C44" s="104"/>
      <c r="F44" s="104"/>
      <c r="H44" s="4"/>
    </row>
    <row r="45" spans="1:9" ht="19.5" customHeight="1" x14ac:dyDescent="0.3">
      <c r="A45" s="1"/>
      <c r="B45" s="8" t="s">
        <v>239</v>
      </c>
      <c r="C45" s="110" t="s">
        <v>240</v>
      </c>
      <c r="D45" s="13" t="s">
        <v>241</v>
      </c>
      <c r="E45" s="10">
        <v>0.27</v>
      </c>
      <c r="F45" s="139">
        <v>2200</v>
      </c>
      <c r="G45" s="13">
        <f>F45*E45</f>
        <v>594</v>
      </c>
      <c r="H45" s="11">
        <f>G45+F45</f>
        <v>2794</v>
      </c>
    </row>
    <row r="46" spans="1:9" ht="10.5" customHeight="1" x14ac:dyDescent="0.3">
      <c r="A46" s="1"/>
      <c r="B46" s="1"/>
      <c r="C46" s="104"/>
      <c r="F46" s="104"/>
      <c r="H46" s="4"/>
    </row>
    <row r="47" spans="1:9" ht="28.8" x14ac:dyDescent="0.3">
      <c r="A47" s="1"/>
      <c r="B47" s="102" t="s">
        <v>24</v>
      </c>
      <c r="C47" s="109" t="s">
        <v>49</v>
      </c>
      <c r="D47" s="71" t="s">
        <v>53</v>
      </c>
      <c r="E47" s="101">
        <v>0.27</v>
      </c>
      <c r="F47" s="142">
        <v>43392</v>
      </c>
      <c r="G47" s="25">
        <f>F47*E48</f>
        <v>11715.84</v>
      </c>
      <c r="H47" s="25">
        <f>G47+F47</f>
        <v>55107.839999999997</v>
      </c>
    </row>
    <row r="48" spans="1:9" x14ac:dyDescent="0.3">
      <c r="A48" s="1"/>
      <c r="B48" s="1"/>
      <c r="C48" s="219" t="s">
        <v>223</v>
      </c>
      <c r="D48" s="71" t="s">
        <v>249</v>
      </c>
      <c r="E48" s="71" t="s">
        <v>182</v>
      </c>
      <c r="F48" s="142">
        <v>1480</v>
      </c>
      <c r="G48" s="25">
        <f>F48*E49</f>
        <v>399.6</v>
      </c>
      <c r="H48" s="25">
        <f t="shared" ref="H48:H58" si="4">G48+F48</f>
        <v>1879.6</v>
      </c>
    </row>
    <row r="49" spans="1:9" x14ac:dyDescent="0.3">
      <c r="A49" s="1"/>
      <c r="B49" s="1"/>
      <c r="C49" s="219" t="s">
        <v>242</v>
      </c>
      <c r="D49" s="71" t="s">
        <v>250</v>
      </c>
      <c r="E49" s="71" t="s">
        <v>182</v>
      </c>
      <c r="F49" s="142">
        <v>27559</v>
      </c>
      <c r="G49" s="220">
        <f>F49*E49</f>
        <v>7440.93</v>
      </c>
      <c r="H49" s="25">
        <f t="shared" si="4"/>
        <v>34999.93</v>
      </c>
    </row>
    <row r="50" spans="1:9" x14ac:dyDescent="0.3">
      <c r="A50" s="1"/>
      <c r="B50" s="1"/>
      <c r="C50" s="219" t="s">
        <v>243</v>
      </c>
      <c r="D50" s="71" t="s">
        <v>251</v>
      </c>
      <c r="E50" s="70" t="s">
        <v>37</v>
      </c>
      <c r="F50" s="142">
        <v>362800</v>
      </c>
      <c r="G50" s="220">
        <v>0</v>
      </c>
      <c r="H50" s="25">
        <f t="shared" si="4"/>
        <v>362800</v>
      </c>
      <c r="I50" s="4"/>
    </row>
    <row r="51" spans="1:9" x14ac:dyDescent="0.3">
      <c r="A51" s="1"/>
      <c r="C51" s="219" t="s">
        <v>244</v>
      </c>
      <c r="D51" s="71" t="s">
        <v>252</v>
      </c>
      <c r="E51" s="71" t="s">
        <v>182</v>
      </c>
      <c r="F51" s="142">
        <v>70866</v>
      </c>
      <c r="G51" s="220">
        <f t="shared" ref="G51:G57" si="5">F51*E51</f>
        <v>19133.82</v>
      </c>
      <c r="H51" s="25">
        <f t="shared" si="4"/>
        <v>89999.82</v>
      </c>
    </row>
    <row r="52" spans="1:9" ht="28.8" x14ac:dyDescent="0.3">
      <c r="A52" s="1"/>
      <c r="C52" s="109" t="s">
        <v>245</v>
      </c>
      <c r="D52" s="71" t="s">
        <v>253</v>
      </c>
      <c r="E52" s="70" t="s">
        <v>37</v>
      </c>
      <c r="F52" s="142">
        <v>200000</v>
      </c>
      <c r="G52" s="25">
        <v>0</v>
      </c>
      <c r="H52" s="25">
        <f t="shared" si="4"/>
        <v>200000</v>
      </c>
    </row>
    <row r="53" spans="1:9" x14ac:dyDescent="0.3">
      <c r="A53" s="1"/>
      <c r="C53" s="109" t="s">
        <v>246</v>
      </c>
      <c r="D53" s="71" t="s">
        <v>254</v>
      </c>
      <c r="E53" s="70" t="s">
        <v>37</v>
      </c>
      <c r="F53" s="142">
        <v>50000</v>
      </c>
      <c r="G53" s="25">
        <v>0</v>
      </c>
      <c r="H53" s="25">
        <f t="shared" si="4"/>
        <v>50000</v>
      </c>
      <c r="I53" s="4"/>
    </row>
    <row r="54" spans="1:9" x14ac:dyDescent="0.3">
      <c r="A54" s="1"/>
      <c r="C54" s="109" t="s">
        <v>247</v>
      </c>
      <c r="D54" s="71" t="s">
        <v>255</v>
      </c>
      <c r="E54" s="71" t="s">
        <v>182</v>
      </c>
      <c r="F54" s="142">
        <v>58229</v>
      </c>
      <c r="G54" s="25">
        <f t="shared" si="5"/>
        <v>15721.830000000002</v>
      </c>
      <c r="H54" s="25">
        <f t="shared" si="4"/>
        <v>73950.83</v>
      </c>
    </row>
    <row r="55" spans="1:9" ht="28.8" x14ac:dyDescent="0.3">
      <c r="A55" s="1"/>
      <c r="C55" s="109" t="s">
        <v>248</v>
      </c>
      <c r="D55" s="71" t="s">
        <v>256</v>
      </c>
      <c r="E55" s="71" t="s">
        <v>182</v>
      </c>
      <c r="F55" s="142">
        <v>2924</v>
      </c>
      <c r="G55" s="221">
        <f t="shared" si="5"/>
        <v>789.48</v>
      </c>
      <c r="H55" s="221">
        <f t="shared" si="4"/>
        <v>3713.48</v>
      </c>
    </row>
    <row r="56" spans="1:9" x14ac:dyDescent="0.3">
      <c r="A56" s="1"/>
      <c r="F56" s="104"/>
      <c r="G56" s="4"/>
      <c r="H56" s="4"/>
    </row>
    <row r="57" spans="1:9" x14ac:dyDescent="0.3">
      <c r="A57" s="1"/>
      <c r="B57" s="211" t="s">
        <v>257</v>
      </c>
      <c r="C57" s="214" t="s">
        <v>258</v>
      </c>
      <c r="D57" s="208" t="s">
        <v>260</v>
      </c>
      <c r="E57" s="208" t="s">
        <v>182</v>
      </c>
      <c r="F57" s="212">
        <v>118205</v>
      </c>
      <c r="G57" s="209">
        <f t="shared" si="5"/>
        <v>31915.350000000002</v>
      </c>
      <c r="H57" s="209">
        <f t="shared" si="4"/>
        <v>150120.35</v>
      </c>
    </row>
    <row r="58" spans="1:9" x14ac:dyDescent="0.3">
      <c r="B58" s="1"/>
      <c r="C58" s="214" t="s">
        <v>259</v>
      </c>
      <c r="D58" s="208" t="s">
        <v>261</v>
      </c>
      <c r="E58" s="210" t="s">
        <v>37</v>
      </c>
      <c r="F58" s="212">
        <v>200000</v>
      </c>
      <c r="G58" s="209">
        <v>0</v>
      </c>
      <c r="H58" s="209">
        <f t="shared" si="4"/>
        <v>200000</v>
      </c>
    </row>
    <row r="59" spans="1:9" x14ac:dyDescent="0.3">
      <c r="B59" s="1"/>
      <c r="C59" s="104"/>
      <c r="F59" s="104"/>
    </row>
    <row r="60" spans="1:9" x14ac:dyDescent="0.3">
      <c r="B60" s="8" t="s">
        <v>171</v>
      </c>
      <c r="C60" s="110" t="s">
        <v>229</v>
      </c>
      <c r="D60" s="222" t="s">
        <v>262</v>
      </c>
      <c r="E60" s="201" t="s">
        <v>32</v>
      </c>
      <c r="F60" s="139">
        <v>179869</v>
      </c>
      <c r="G60" s="13">
        <v>0</v>
      </c>
      <c r="H60" s="11">
        <f>G60+F60</f>
        <v>179869</v>
      </c>
    </row>
    <row r="61" spans="1:9" x14ac:dyDescent="0.3">
      <c r="B61" s="1"/>
      <c r="D61" s="222" t="s">
        <v>263</v>
      </c>
      <c r="E61" s="201" t="s">
        <v>32</v>
      </c>
      <c r="F61" s="139">
        <v>63214</v>
      </c>
      <c r="G61" s="13">
        <v>0</v>
      </c>
      <c r="H61" s="11">
        <f>G61+F61</f>
        <v>63214</v>
      </c>
    </row>
    <row r="62" spans="1:9" x14ac:dyDescent="0.3">
      <c r="B62" s="1"/>
    </row>
    <row r="63" spans="1:9" x14ac:dyDescent="0.3">
      <c r="B63" s="1"/>
    </row>
    <row r="64" spans="1:9" x14ac:dyDescent="0.3">
      <c r="B64" s="1"/>
    </row>
    <row r="65" spans="2:2" x14ac:dyDescent="0.3">
      <c r="B65" s="1"/>
    </row>
    <row r="66" spans="2:2" x14ac:dyDescent="0.3">
      <c r="B6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B825-7963-4C2C-9C30-78D0055A6C5D}">
  <dimension ref="A2:J22"/>
  <sheetViews>
    <sheetView workbookViewId="0">
      <selection activeCell="I17" sqref="I17"/>
    </sheetView>
  </sheetViews>
  <sheetFormatPr defaultRowHeight="14.4" x14ac:dyDescent="0.3"/>
  <cols>
    <col min="2" max="2" width="15" customWidth="1"/>
    <col min="3" max="3" width="27.33203125" bestFit="1" customWidth="1"/>
    <col min="4" max="4" width="35" bestFit="1" customWidth="1"/>
    <col min="5" max="5" width="12.6640625" bestFit="1" customWidth="1"/>
    <col min="9" max="9" width="11.109375" bestFit="1" customWidth="1"/>
  </cols>
  <sheetData>
    <row r="2" spans="1:10" x14ac:dyDescent="0.3">
      <c r="A2" s="7" t="s">
        <v>18</v>
      </c>
      <c r="B2" s="5" t="s">
        <v>16</v>
      </c>
      <c r="C2" s="5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</row>
    <row r="3" spans="1:10" ht="28.8" x14ac:dyDescent="0.3">
      <c r="A3" s="8" t="s">
        <v>56</v>
      </c>
      <c r="B3" s="8" t="s">
        <v>171</v>
      </c>
      <c r="C3" s="111" t="s">
        <v>57</v>
      </c>
      <c r="D3" s="112" t="s">
        <v>58</v>
      </c>
      <c r="E3" s="10">
        <v>0.27</v>
      </c>
      <c r="F3" s="139">
        <v>19218</v>
      </c>
      <c r="G3" s="11">
        <f>F3*E3</f>
        <v>5188.8600000000006</v>
      </c>
      <c r="H3" s="11">
        <f>G3+F3</f>
        <v>24406.86</v>
      </c>
      <c r="I3" t="s">
        <v>59</v>
      </c>
      <c r="J3" s="7" t="s">
        <v>145</v>
      </c>
    </row>
    <row r="4" spans="1:10" x14ac:dyDescent="0.3">
      <c r="A4" s="5"/>
      <c r="B4" s="5"/>
      <c r="C4" s="1"/>
      <c r="D4" s="6"/>
      <c r="E4" s="15"/>
      <c r="F4" s="4"/>
      <c r="G4" s="4"/>
      <c r="H4" s="4"/>
    </row>
    <row r="9" spans="1:10" x14ac:dyDescent="0.3">
      <c r="A9" s="7" t="s">
        <v>18</v>
      </c>
      <c r="B9" s="5" t="s">
        <v>16</v>
      </c>
      <c r="C9" s="5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</row>
    <row r="10" spans="1:10" x14ac:dyDescent="0.3">
      <c r="A10" s="8" t="s">
        <v>60</v>
      </c>
      <c r="B10" s="206" t="s">
        <v>2</v>
      </c>
      <c r="C10" s="113" t="s">
        <v>264</v>
      </c>
      <c r="D10" s="114" t="s">
        <v>265</v>
      </c>
      <c r="E10" s="203" t="s">
        <v>32</v>
      </c>
      <c r="F10" s="138">
        <v>45000</v>
      </c>
      <c r="G10" s="69">
        <v>0</v>
      </c>
      <c r="H10" s="69">
        <f>G10+F10</f>
        <v>45000</v>
      </c>
      <c r="I10" s="7" t="s">
        <v>145</v>
      </c>
    </row>
    <row r="11" spans="1:10" x14ac:dyDescent="0.3">
      <c r="B11" s="223"/>
      <c r="C11" s="113" t="s">
        <v>266</v>
      </c>
      <c r="D11" s="114" t="s">
        <v>267</v>
      </c>
      <c r="E11" s="89">
        <v>0.05</v>
      </c>
      <c r="F11" s="138">
        <v>70854</v>
      </c>
      <c r="G11" s="69">
        <f t="shared" ref="G11:G17" si="0">F11*E11</f>
        <v>3542.7000000000003</v>
      </c>
      <c r="H11" s="69">
        <f t="shared" ref="H11:H17" si="1">G11+F11</f>
        <v>74396.7</v>
      </c>
    </row>
    <row r="12" spans="1:10" x14ac:dyDescent="0.3">
      <c r="C12" s="103" t="s">
        <v>268</v>
      </c>
      <c r="D12" s="88" t="s">
        <v>269</v>
      </c>
      <c r="E12" s="67" t="s">
        <v>37</v>
      </c>
      <c r="F12" s="138">
        <v>216000</v>
      </c>
      <c r="G12" s="69">
        <v>0</v>
      </c>
      <c r="H12" s="69">
        <f t="shared" si="1"/>
        <v>216000</v>
      </c>
    </row>
    <row r="13" spans="1:10" x14ac:dyDescent="0.3">
      <c r="C13" s="103" t="s">
        <v>47</v>
      </c>
      <c r="D13" s="88" t="s">
        <v>270</v>
      </c>
      <c r="E13" s="89">
        <v>0.05</v>
      </c>
      <c r="F13" s="138">
        <v>146962</v>
      </c>
      <c r="G13" s="69">
        <f t="shared" si="0"/>
        <v>7348.1</v>
      </c>
      <c r="H13" s="69">
        <f t="shared" si="1"/>
        <v>154310.1</v>
      </c>
    </row>
    <row r="14" spans="1:10" x14ac:dyDescent="0.3">
      <c r="C14" s="103" t="s">
        <v>271</v>
      </c>
      <c r="D14" s="88" t="s">
        <v>272</v>
      </c>
      <c r="E14" s="89">
        <v>0.27</v>
      </c>
      <c r="F14" s="138">
        <v>28346</v>
      </c>
      <c r="G14" s="69">
        <f t="shared" si="0"/>
        <v>7653.42</v>
      </c>
      <c r="H14" s="69">
        <f t="shared" si="1"/>
        <v>35999.42</v>
      </c>
    </row>
    <row r="15" spans="1:10" x14ac:dyDescent="0.3">
      <c r="C15" s="103" t="s">
        <v>273</v>
      </c>
      <c r="D15" s="88" t="s">
        <v>274</v>
      </c>
      <c r="E15" s="67" t="s">
        <v>32</v>
      </c>
      <c r="F15" s="138">
        <v>9677</v>
      </c>
      <c r="G15" s="69">
        <v>0</v>
      </c>
      <c r="H15" s="69">
        <f t="shared" si="1"/>
        <v>9677</v>
      </c>
    </row>
    <row r="16" spans="1:10" x14ac:dyDescent="0.3">
      <c r="C16" s="103" t="s">
        <v>275</v>
      </c>
      <c r="D16" s="88" t="s">
        <v>276</v>
      </c>
      <c r="E16" s="67" t="s">
        <v>32</v>
      </c>
      <c r="F16" s="138">
        <v>12591</v>
      </c>
      <c r="G16" s="69">
        <v>0</v>
      </c>
      <c r="H16" s="69">
        <f t="shared" si="1"/>
        <v>12591</v>
      </c>
    </row>
    <row r="17" spans="3:8" x14ac:dyDescent="0.3">
      <c r="C17" s="103" t="s">
        <v>277</v>
      </c>
      <c r="D17" s="88" t="s">
        <v>278</v>
      </c>
      <c r="E17" s="89">
        <v>0.27</v>
      </c>
      <c r="F17" s="138">
        <v>62500</v>
      </c>
      <c r="G17" s="69">
        <f t="shared" si="0"/>
        <v>16875</v>
      </c>
      <c r="H17" s="69">
        <f t="shared" si="1"/>
        <v>79375</v>
      </c>
    </row>
    <row r="18" spans="3:8" x14ac:dyDescent="0.3">
      <c r="F18" s="4"/>
      <c r="G18" s="4"/>
      <c r="H18" s="4"/>
    </row>
    <row r="19" spans="3:8" x14ac:dyDescent="0.3">
      <c r="F19" s="4">
        <f>SUM(F10:F18)</f>
        <v>591930</v>
      </c>
      <c r="G19" s="4"/>
      <c r="H19" s="4"/>
    </row>
    <row r="20" spans="3:8" x14ac:dyDescent="0.3">
      <c r="G20" s="4"/>
      <c r="H20" s="4"/>
    </row>
    <row r="21" spans="3:8" x14ac:dyDescent="0.3">
      <c r="G21" s="4"/>
      <c r="H21" s="4"/>
    </row>
    <row r="22" spans="3:8" x14ac:dyDescent="0.3">
      <c r="G22" s="4"/>
      <c r="H22" s="4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EB25F-B34B-4391-B540-A4C86C8EBBAF}">
  <dimension ref="A3:J52"/>
  <sheetViews>
    <sheetView topLeftCell="A13" workbookViewId="0">
      <selection activeCell="J38" sqref="J38"/>
    </sheetView>
  </sheetViews>
  <sheetFormatPr defaultRowHeight="14.4" x14ac:dyDescent="0.3"/>
  <cols>
    <col min="2" max="2" width="15" customWidth="1"/>
    <col min="3" max="3" width="27.33203125" bestFit="1" customWidth="1"/>
    <col min="4" max="4" width="31.33203125" customWidth="1"/>
    <col min="5" max="5" width="12.6640625" bestFit="1" customWidth="1"/>
  </cols>
  <sheetData>
    <row r="3" spans="1:9" ht="15" thickBot="1" x14ac:dyDescent="0.35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9" x14ac:dyDescent="0.3">
      <c r="A4" s="36" t="s">
        <v>61</v>
      </c>
      <c r="B4" s="224" t="s">
        <v>3</v>
      </c>
      <c r="C4" s="103" t="s">
        <v>282</v>
      </c>
      <c r="D4" s="88" t="s">
        <v>284</v>
      </c>
      <c r="E4" s="88" t="s">
        <v>182</v>
      </c>
      <c r="F4" s="138">
        <v>6911</v>
      </c>
      <c r="G4" s="150">
        <f>F4*E4</f>
        <v>1865.97</v>
      </c>
      <c r="H4" s="150">
        <f>G4+F4</f>
        <v>8776.9699999999993</v>
      </c>
    </row>
    <row r="5" spans="1:9" ht="24" customHeight="1" x14ac:dyDescent="0.3">
      <c r="C5" s="103" t="s">
        <v>283</v>
      </c>
      <c r="D5" s="88" t="s">
        <v>0</v>
      </c>
      <c r="E5" s="88" t="s">
        <v>182</v>
      </c>
      <c r="F5" s="138">
        <v>20934</v>
      </c>
      <c r="G5" s="150">
        <f>F5*E5</f>
        <v>5652.18</v>
      </c>
      <c r="H5" s="150">
        <f>G5+F5</f>
        <v>26586.18</v>
      </c>
      <c r="I5" s="4"/>
    </row>
    <row r="6" spans="1:9" ht="10.5" customHeight="1" x14ac:dyDescent="0.3">
      <c r="A6" s="119"/>
      <c r="B6" s="60"/>
      <c r="C6" s="61"/>
      <c r="D6" s="62"/>
      <c r="E6" s="14"/>
      <c r="F6" s="135"/>
      <c r="G6" s="16"/>
      <c r="H6" s="120"/>
    </row>
    <row r="7" spans="1:9" x14ac:dyDescent="0.3">
      <c r="A7" s="8"/>
      <c r="B7" s="123" t="s">
        <v>6</v>
      </c>
      <c r="C7" s="115" t="s">
        <v>285</v>
      </c>
      <c r="D7" s="121" t="s">
        <v>286</v>
      </c>
      <c r="E7" s="116">
        <v>0.27</v>
      </c>
      <c r="F7" s="136">
        <v>7087</v>
      </c>
      <c r="G7" s="118">
        <f>F7*E7</f>
        <v>1913.4900000000002</v>
      </c>
      <c r="H7" s="118">
        <f>G7+F7</f>
        <v>9000.49</v>
      </c>
    </row>
    <row r="8" spans="1:9" x14ac:dyDescent="0.3">
      <c r="B8" s="5"/>
      <c r="C8" s="131" t="s">
        <v>287</v>
      </c>
      <c r="D8" s="122" t="s">
        <v>288</v>
      </c>
      <c r="E8" s="116">
        <v>0.27</v>
      </c>
      <c r="F8" s="136">
        <v>519046</v>
      </c>
      <c r="G8" s="118">
        <f>F8*E8</f>
        <v>140142.42000000001</v>
      </c>
      <c r="H8" s="118">
        <f>G8+F8</f>
        <v>659188.42000000004</v>
      </c>
    </row>
    <row r="9" spans="1:9" x14ac:dyDescent="0.3">
      <c r="C9" s="132" t="s">
        <v>62</v>
      </c>
      <c r="D9" s="117" t="s">
        <v>289</v>
      </c>
      <c r="E9" s="116">
        <v>0.27</v>
      </c>
      <c r="F9" s="136">
        <v>44776</v>
      </c>
      <c r="G9" s="118">
        <f>F9*E9</f>
        <v>12089.52</v>
      </c>
      <c r="H9" s="118">
        <f>G9+F9</f>
        <v>56865.520000000004</v>
      </c>
    </row>
    <row r="10" spans="1:9" x14ac:dyDescent="0.3">
      <c r="C10" s="132" t="s">
        <v>290</v>
      </c>
      <c r="D10" s="117" t="s">
        <v>8</v>
      </c>
      <c r="E10" s="116">
        <v>0.27</v>
      </c>
      <c r="F10" s="136">
        <v>27558</v>
      </c>
      <c r="G10" s="118">
        <f t="shared" ref="G10:G12" si="0">F10*E10</f>
        <v>7440.6600000000008</v>
      </c>
      <c r="H10" s="118">
        <f t="shared" ref="H10:H12" si="1">G10+F10</f>
        <v>34998.660000000003</v>
      </c>
    </row>
    <row r="11" spans="1:9" x14ac:dyDescent="0.3">
      <c r="C11" s="132" t="s">
        <v>291</v>
      </c>
      <c r="D11" s="117" t="s">
        <v>293</v>
      </c>
      <c r="E11" s="116">
        <v>0.27</v>
      </c>
      <c r="F11" s="136">
        <v>33780</v>
      </c>
      <c r="G11" s="118">
        <f t="shared" si="0"/>
        <v>9120.6</v>
      </c>
      <c r="H11" s="118">
        <f t="shared" si="1"/>
        <v>42900.6</v>
      </c>
    </row>
    <row r="12" spans="1:9" x14ac:dyDescent="0.3">
      <c r="C12" s="132" t="s">
        <v>292</v>
      </c>
      <c r="D12" s="117" t="s">
        <v>294</v>
      </c>
      <c r="E12" s="116">
        <v>0.27</v>
      </c>
      <c r="F12" s="136">
        <v>30094</v>
      </c>
      <c r="G12" s="118">
        <f t="shared" si="0"/>
        <v>8125.38</v>
      </c>
      <c r="H12" s="118">
        <f t="shared" si="1"/>
        <v>38219.379999999997</v>
      </c>
    </row>
    <row r="13" spans="1:9" ht="9" customHeight="1" x14ac:dyDescent="0.3">
      <c r="C13" s="104"/>
      <c r="F13" s="104"/>
      <c r="G13" s="93"/>
      <c r="H13" s="93"/>
    </row>
    <row r="14" spans="1:9" x14ac:dyDescent="0.3">
      <c r="B14" s="100" t="s">
        <v>22</v>
      </c>
      <c r="C14" s="226" t="s">
        <v>295</v>
      </c>
      <c r="D14" s="225" t="s">
        <v>297</v>
      </c>
      <c r="E14" s="30" t="s">
        <v>37</v>
      </c>
      <c r="F14" s="145">
        <v>3000</v>
      </c>
      <c r="G14" s="29">
        <v>0</v>
      </c>
      <c r="H14" s="29">
        <f t="shared" ref="H14:H47" si="2">G14+F14</f>
        <v>3000</v>
      </c>
      <c r="I14" s="7"/>
    </row>
    <row r="15" spans="1:9" x14ac:dyDescent="0.3">
      <c r="B15" s="1"/>
      <c r="C15" s="226" t="s">
        <v>43</v>
      </c>
      <c r="D15" s="225" t="s">
        <v>298</v>
      </c>
      <c r="E15" s="28">
        <v>0.27</v>
      </c>
      <c r="F15" s="145">
        <v>29500</v>
      </c>
      <c r="G15" s="29">
        <f t="shared" ref="G15:G47" si="3">F15*E15</f>
        <v>7965.0000000000009</v>
      </c>
      <c r="H15" s="29">
        <f t="shared" si="2"/>
        <v>37465</v>
      </c>
      <c r="I15" s="7"/>
    </row>
    <row r="16" spans="1:9" x14ac:dyDescent="0.3">
      <c r="B16" s="1"/>
      <c r="C16" s="226" t="s">
        <v>296</v>
      </c>
      <c r="D16" s="225" t="s">
        <v>299</v>
      </c>
      <c r="E16" s="28">
        <v>0.27</v>
      </c>
      <c r="F16" s="145">
        <v>41805</v>
      </c>
      <c r="G16" s="29">
        <f t="shared" si="3"/>
        <v>11287.35</v>
      </c>
      <c r="H16" s="29">
        <f t="shared" si="2"/>
        <v>53092.35</v>
      </c>
      <c r="I16" s="7"/>
    </row>
    <row r="17" spans="2:9" x14ac:dyDescent="0.3">
      <c r="B17" s="1"/>
      <c r="C17" s="226" t="s">
        <v>285</v>
      </c>
      <c r="D17" s="225" t="s">
        <v>300</v>
      </c>
      <c r="E17" s="28">
        <v>0.27</v>
      </c>
      <c r="F17" s="145">
        <v>41417</v>
      </c>
      <c r="G17" s="29">
        <f t="shared" si="3"/>
        <v>11182.59</v>
      </c>
      <c r="H17" s="29">
        <f t="shared" si="2"/>
        <v>52599.59</v>
      </c>
      <c r="I17" s="7"/>
    </row>
    <row r="18" spans="2:9" ht="24.6" x14ac:dyDescent="0.3">
      <c r="B18" s="1"/>
      <c r="C18" s="226" t="s">
        <v>301</v>
      </c>
      <c r="D18" s="227" t="s">
        <v>302</v>
      </c>
      <c r="E18" s="28">
        <v>0.27</v>
      </c>
      <c r="F18" s="145">
        <v>85481</v>
      </c>
      <c r="G18" s="29">
        <f t="shared" si="3"/>
        <v>23079.870000000003</v>
      </c>
      <c r="H18" s="29">
        <f t="shared" si="2"/>
        <v>108560.87</v>
      </c>
      <c r="I18" s="7"/>
    </row>
    <row r="19" spans="2:9" ht="28.8" x14ac:dyDescent="0.3">
      <c r="B19" s="1"/>
      <c r="C19" s="228" t="s">
        <v>303</v>
      </c>
      <c r="D19" s="229" t="s">
        <v>304</v>
      </c>
      <c r="E19" s="28">
        <v>0.27</v>
      </c>
      <c r="F19" s="145">
        <v>78724</v>
      </c>
      <c r="G19" s="29">
        <f t="shared" si="3"/>
        <v>21255.480000000003</v>
      </c>
      <c r="H19" s="29">
        <f t="shared" si="2"/>
        <v>99979.48000000001</v>
      </c>
      <c r="I19" s="7"/>
    </row>
    <row r="20" spans="2:9" x14ac:dyDescent="0.3">
      <c r="B20" s="1"/>
      <c r="C20" s="226" t="s">
        <v>62</v>
      </c>
      <c r="D20" s="229" t="s">
        <v>306</v>
      </c>
      <c r="E20" s="28">
        <v>0.27</v>
      </c>
      <c r="F20" s="145">
        <v>89489</v>
      </c>
      <c r="G20" s="29">
        <f t="shared" si="3"/>
        <v>24162.030000000002</v>
      </c>
      <c r="H20" s="29">
        <f t="shared" si="2"/>
        <v>113651.03</v>
      </c>
      <c r="I20" s="7"/>
    </row>
    <row r="21" spans="2:9" x14ac:dyDescent="0.3">
      <c r="B21" s="1"/>
      <c r="C21" s="234" t="s">
        <v>216</v>
      </c>
      <c r="D21" s="230" t="s">
        <v>307</v>
      </c>
      <c r="E21" s="28">
        <v>0.27</v>
      </c>
      <c r="F21" s="145">
        <v>32972</v>
      </c>
      <c r="G21" s="29">
        <f t="shared" si="3"/>
        <v>8902.44</v>
      </c>
      <c r="H21" s="29">
        <f t="shared" si="2"/>
        <v>41874.44</v>
      </c>
      <c r="I21" s="7"/>
    </row>
    <row r="22" spans="2:9" x14ac:dyDescent="0.3">
      <c r="B22" s="1"/>
      <c r="C22" s="234" t="s">
        <v>305</v>
      </c>
      <c r="D22" s="231" t="s">
        <v>308</v>
      </c>
      <c r="E22" s="28">
        <v>0.27</v>
      </c>
      <c r="F22" s="145">
        <v>67276</v>
      </c>
      <c r="G22" s="29">
        <f t="shared" si="3"/>
        <v>18164.52</v>
      </c>
      <c r="H22" s="29">
        <f t="shared" si="2"/>
        <v>85440.52</v>
      </c>
      <c r="I22" s="7"/>
    </row>
    <row r="23" spans="2:9" x14ac:dyDescent="0.3">
      <c r="B23" s="1"/>
      <c r="C23" s="226" t="s">
        <v>309</v>
      </c>
      <c r="D23" s="225" t="s">
        <v>0</v>
      </c>
      <c r="E23" s="28">
        <v>0.27</v>
      </c>
      <c r="F23" s="145">
        <v>187031</v>
      </c>
      <c r="G23" s="29">
        <f t="shared" si="3"/>
        <v>50498.37</v>
      </c>
      <c r="H23" s="29">
        <f t="shared" si="2"/>
        <v>237529.37</v>
      </c>
      <c r="I23" s="7"/>
    </row>
    <row r="24" spans="2:9" ht="24.6" x14ac:dyDescent="0.3">
      <c r="B24" s="1"/>
      <c r="C24" s="226" t="s">
        <v>292</v>
      </c>
      <c r="D24" s="232" t="s">
        <v>310</v>
      </c>
      <c r="E24" s="28">
        <v>0.27</v>
      </c>
      <c r="F24" s="145">
        <v>28425</v>
      </c>
      <c r="G24" s="29">
        <f t="shared" si="3"/>
        <v>7674.7500000000009</v>
      </c>
      <c r="H24" s="29">
        <f t="shared" si="2"/>
        <v>36099.75</v>
      </c>
      <c r="I24" s="7"/>
    </row>
    <row r="25" spans="2:9" x14ac:dyDescent="0.3">
      <c r="B25" s="1"/>
      <c r="C25" s="226" t="s">
        <v>311</v>
      </c>
      <c r="D25" s="233" t="s">
        <v>312</v>
      </c>
      <c r="E25" s="28">
        <v>0.27</v>
      </c>
      <c r="F25" s="145">
        <v>9693</v>
      </c>
      <c r="G25" s="29">
        <f t="shared" si="3"/>
        <v>2617.11</v>
      </c>
      <c r="H25" s="29">
        <f t="shared" si="2"/>
        <v>12310.11</v>
      </c>
      <c r="I25" s="6"/>
    </row>
    <row r="26" spans="2:9" ht="9.75" customHeight="1" x14ac:dyDescent="0.3">
      <c r="B26" s="1"/>
      <c r="C26" s="110"/>
      <c r="D26" s="13"/>
      <c r="E26" s="13"/>
      <c r="F26" s="104"/>
      <c r="G26" s="11"/>
      <c r="H26" s="11"/>
    </row>
    <row r="27" spans="2:9" ht="9.75" customHeight="1" x14ac:dyDescent="0.3">
      <c r="B27" s="1"/>
      <c r="C27" s="110"/>
      <c r="D27" s="13"/>
      <c r="E27" s="13"/>
      <c r="F27" s="104"/>
      <c r="G27" s="11"/>
      <c r="H27" s="11"/>
    </row>
    <row r="28" spans="2:9" x14ac:dyDescent="0.3">
      <c r="B28" s="127" t="s">
        <v>171</v>
      </c>
      <c r="C28" s="243" t="s">
        <v>326</v>
      </c>
      <c r="D28" s="244" t="s">
        <v>327</v>
      </c>
      <c r="E28" s="126">
        <v>0.27</v>
      </c>
      <c r="F28" s="245">
        <v>27539</v>
      </c>
      <c r="G28" s="125">
        <f t="shared" si="3"/>
        <v>7435.5300000000007</v>
      </c>
      <c r="H28" s="125">
        <f t="shared" si="2"/>
        <v>34974.53</v>
      </c>
      <c r="I28" s="6"/>
    </row>
    <row r="29" spans="2:9" x14ac:dyDescent="0.3">
      <c r="B29" s="242"/>
      <c r="C29" s="133" t="s">
        <v>283</v>
      </c>
      <c r="D29" s="244" t="s">
        <v>0</v>
      </c>
      <c r="E29" s="126">
        <v>0.27</v>
      </c>
      <c r="F29" s="245">
        <v>513898</v>
      </c>
      <c r="G29" s="125">
        <f t="shared" si="3"/>
        <v>138752.46000000002</v>
      </c>
      <c r="H29" s="125">
        <f t="shared" si="2"/>
        <v>652650.46</v>
      </c>
      <c r="I29" s="6"/>
    </row>
    <row r="30" spans="2:9" x14ac:dyDescent="0.3">
      <c r="B30" s="242"/>
      <c r="C30" s="133" t="s">
        <v>328</v>
      </c>
      <c r="D30" s="244" t="s">
        <v>329</v>
      </c>
      <c r="E30" s="126">
        <v>0.27</v>
      </c>
      <c r="F30" s="245">
        <v>2811</v>
      </c>
      <c r="G30" s="125">
        <f t="shared" si="3"/>
        <v>758.97</v>
      </c>
      <c r="H30" s="125">
        <f t="shared" si="2"/>
        <v>3569.9700000000003</v>
      </c>
      <c r="I30" s="4"/>
    </row>
    <row r="31" spans="2:9" x14ac:dyDescent="0.3">
      <c r="B31" s="5"/>
      <c r="C31" s="104"/>
      <c r="E31" s="15"/>
      <c r="F31" s="17"/>
      <c r="G31" s="4"/>
      <c r="H31" s="4"/>
      <c r="I31" s="4"/>
    </row>
    <row r="32" spans="2:9" ht="8.25" customHeight="1" x14ac:dyDescent="0.3">
      <c r="B32" s="1"/>
      <c r="C32" s="104"/>
      <c r="F32" s="104"/>
      <c r="G32" s="246"/>
      <c r="H32" s="246"/>
    </row>
    <row r="33" spans="2:10" x14ac:dyDescent="0.3">
      <c r="B33" s="239" t="s">
        <v>24</v>
      </c>
      <c r="C33" s="134" t="s">
        <v>320</v>
      </c>
      <c r="D33" s="240" t="s">
        <v>323</v>
      </c>
      <c r="E33" s="129">
        <v>0.27</v>
      </c>
      <c r="F33" s="247">
        <v>21278</v>
      </c>
      <c r="G33" s="130">
        <f t="shared" si="3"/>
        <v>5745.06</v>
      </c>
      <c r="H33" s="130">
        <f t="shared" si="2"/>
        <v>27023.06</v>
      </c>
      <c r="I33" s="7"/>
    </row>
    <row r="34" spans="2:10" ht="24.6" x14ac:dyDescent="0.3">
      <c r="B34" s="1"/>
      <c r="C34" s="134" t="s">
        <v>223</v>
      </c>
      <c r="D34" s="240" t="s">
        <v>249</v>
      </c>
      <c r="E34" s="129">
        <v>0.27</v>
      </c>
      <c r="F34" s="247">
        <v>26724</v>
      </c>
      <c r="G34" s="130">
        <f t="shared" si="3"/>
        <v>7215.4800000000005</v>
      </c>
      <c r="H34" s="130">
        <f t="shared" si="2"/>
        <v>33939.480000000003</v>
      </c>
      <c r="I34" s="7"/>
    </row>
    <row r="35" spans="2:10" x14ac:dyDescent="0.3">
      <c r="B35" s="1"/>
      <c r="C35" s="134" t="s">
        <v>65</v>
      </c>
      <c r="D35" s="240" t="s">
        <v>324</v>
      </c>
      <c r="E35" s="129">
        <v>0.27</v>
      </c>
      <c r="F35" s="247">
        <v>8718</v>
      </c>
      <c r="G35" s="130">
        <f t="shared" si="3"/>
        <v>2353.86</v>
      </c>
      <c r="H35" s="130">
        <f t="shared" si="2"/>
        <v>11071.86</v>
      </c>
      <c r="I35" s="7"/>
    </row>
    <row r="36" spans="2:10" x14ac:dyDescent="0.3">
      <c r="B36" s="1"/>
      <c r="C36" s="134" t="s">
        <v>216</v>
      </c>
      <c r="D36" s="128" t="s">
        <v>323</v>
      </c>
      <c r="E36" s="129">
        <v>0.27</v>
      </c>
      <c r="F36" s="134">
        <v>169921</v>
      </c>
      <c r="G36" s="130">
        <f t="shared" si="3"/>
        <v>45878.670000000006</v>
      </c>
      <c r="H36" s="130">
        <f t="shared" si="2"/>
        <v>215799.67</v>
      </c>
      <c r="I36" s="7"/>
    </row>
    <row r="37" spans="2:10" x14ac:dyDescent="0.3">
      <c r="B37" s="1"/>
      <c r="C37" s="134" t="s">
        <v>321</v>
      </c>
      <c r="D37" s="128" t="s">
        <v>66</v>
      </c>
      <c r="E37" s="129">
        <v>0.27</v>
      </c>
      <c r="F37" s="247">
        <v>20443</v>
      </c>
      <c r="G37" s="130">
        <f t="shared" si="3"/>
        <v>5519.6100000000006</v>
      </c>
      <c r="H37" s="130">
        <f t="shared" si="2"/>
        <v>25962.61</v>
      </c>
      <c r="I37" s="7"/>
    </row>
    <row r="38" spans="2:10" x14ac:dyDescent="0.3">
      <c r="B38" s="1"/>
      <c r="C38" s="134" t="s">
        <v>322</v>
      </c>
      <c r="D38" s="128" t="s">
        <v>66</v>
      </c>
      <c r="E38" s="129">
        <v>0.27</v>
      </c>
      <c r="F38" s="247">
        <v>669</v>
      </c>
      <c r="G38" s="130">
        <f t="shared" si="3"/>
        <v>180.63000000000002</v>
      </c>
      <c r="H38" s="130">
        <f t="shared" si="2"/>
        <v>849.63</v>
      </c>
      <c r="J38" s="4"/>
    </row>
    <row r="39" spans="2:10" x14ac:dyDescent="0.3">
      <c r="B39" s="1"/>
      <c r="C39" s="104"/>
      <c r="F39" s="104"/>
      <c r="G39" s="4"/>
      <c r="H39" s="4"/>
    </row>
    <row r="40" spans="2:10" x14ac:dyDescent="0.3">
      <c r="B40" s="211" t="s">
        <v>2</v>
      </c>
      <c r="C40" s="214" t="s">
        <v>216</v>
      </c>
      <c r="D40" s="208" t="s">
        <v>280</v>
      </c>
      <c r="E40" s="208" t="s">
        <v>182</v>
      </c>
      <c r="F40" s="212">
        <v>13772</v>
      </c>
      <c r="G40" s="209">
        <f t="shared" si="3"/>
        <v>3718.44</v>
      </c>
      <c r="H40" s="209">
        <f t="shared" si="2"/>
        <v>17490.439999999999</v>
      </c>
      <c r="I40" s="7"/>
    </row>
    <row r="41" spans="2:10" x14ac:dyDescent="0.3">
      <c r="B41" s="1"/>
      <c r="C41" s="214" t="s">
        <v>279</v>
      </c>
      <c r="D41" s="208" t="s">
        <v>281</v>
      </c>
      <c r="E41" s="210" t="s">
        <v>32</v>
      </c>
      <c r="F41" s="212">
        <v>100210</v>
      </c>
      <c r="G41" s="209">
        <v>0</v>
      </c>
      <c r="H41" s="209">
        <f t="shared" si="2"/>
        <v>100210</v>
      </c>
      <c r="I41" s="6"/>
    </row>
    <row r="42" spans="2:10" x14ac:dyDescent="0.3">
      <c r="C42" s="104"/>
      <c r="F42" s="104"/>
      <c r="G42" s="4"/>
      <c r="H42" s="4"/>
    </row>
    <row r="43" spans="2:10" x14ac:dyDescent="0.3">
      <c r="B43" s="19" t="s">
        <v>239</v>
      </c>
      <c r="C43" s="235" t="s">
        <v>313</v>
      </c>
      <c r="D43" s="236" t="s">
        <v>316</v>
      </c>
      <c r="E43" s="236" t="s">
        <v>182</v>
      </c>
      <c r="F43" s="144">
        <v>1173</v>
      </c>
      <c r="G43" s="23">
        <f t="shared" si="3"/>
        <v>316.71000000000004</v>
      </c>
      <c r="H43" s="23">
        <f t="shared" si="2"/>
        <v>1489.71</v>
      </c>
      <c r="I43" s="7"/>
    </row>
    <row r="44" spans="2:10" x14ac:dyDescent="0.3">
      <c r="C44" s="235" t="s">
        <v>279</v>
      </c>
      <c r="D44" s="236" t="s">
        <v>317</v>
      </c>
      <c r="E44" s="237" t="s">
        <v>32</v>
      </c>
      <c r="F44" s="144">
        <v>14300</v>
      </c>
      <c r="G44" s="23">
        <v>0</v>
      </c>
      <c r="H44" s="23">
        <f t="shared" si="2"/>
        <v>14300</v>
      </c>
      <c r="I44" s="7"/>
    </row>
    <row r="45" spans="2:10" ht="28.8" x14ac:dyDescent="0.3">
      <c r="C45" s="235" t="s">
        <v>314</v>
      </c>
      <c r="D45" s="238" t="s">
        <v>318</v>
      </c>
      <c r="E45" s="236" t="s">
        <v>182</v>
      </c>
      <c r="F45" s="144">
        <v>58795</v>
      </c>
      <c r="G45" s="23">
        <f t="shared" si="3"/>
        <v>15874.650000000001</v>
      </c>
      <c r="H45" s="23">
        <f t="shared" si="2"/>
        <v>74669.649999999994</v>
      </c>
      <c r="I45" s="7"/>
    </row>
    <row r="46" spans="2:10" x14ac:dyDescent="0.3">
      <c r="C46" s="235" t="s">
        <v>240</v>
      </c>
      <c r="D46" s="236" t="s">
        <v>241</v>
      </c>
      <c r="E46" s="236" t="s">
        <v>182</v>
      </c>
      <c r="F46" s="144">
        <v>14900</v>
      </c>
      <c r="G46" s="23">
        <f t="shared" si="3"/>
        <v>4023.0000000000005</v>
      </c>
      <c r="H46" s="23">
        <f t="shared" si="2"/>
        <v>18923</v>
      </c>
      <c r="I46" s="7"/>
    </row>
    <row r="47" spans="2:10" x14ac:dyDescent="0.3">
      <c r="C47" s="235" t="s">
        <v>315</v>
      </c>
      <c r="D47" s="236" t="s">
        <v>319</v>
      </c>
      <c r="E47" s="236" t="s">
        <v>182</v>
      </c>
      <c r="F47" s="144">
        <v>15024</v>
      </c>
      <c r="G47" s="23">
        <f t="shared" si="3"/>
        <v>4056.4800000000005</v>
      </c>
      <c r="H47" s="23">
        <f t="shared" si="2"/>
        <v>19080.48</v>
      </c>
      <c r="I47" s="7"/>
    </row>
    <row r="48" spans="2:10" x14ac:dyDescent="0.3">
      <c r="C48" s="104"/>
      <c r="F48" s="104"/>
    </row>
    <row r="49" spans="2:9" x14ac:dyDescent="0.3">
      <c r="C49" s="104"/>
      <c r="F49" s="104"/>
    </row>
    <row r="50" spans="2:9" x14ac:dyDescent="0.3">
      <c r="B50" s="165" t="s">
        <v>257</v>
      </c>
      <c r="C50" s="132" t="s">
        <v>321</v>
      </c>
      <c r="D50" s="117" t="s">
        <v>325</v>
      </c>
      <c r="E50" s="241">
        <v>0.27</v>
      </c>
      <c r="F50" s="136">
        <v>21164</v>
      </c>
      <c r="G50" s="117">
        <f>F50*E50</f>
        <v>5714.2800000000007</v>
      </c>
      <c r="H50" s="118">
        <f>G50+F50</f>
        <v>26878.28</v>
      </c>
      <c r="I50" s="7"/>
    </row>
    <row r="51" spans="2:9" x14ac:dyDescent="0.3">
      <c r="C51" s="104"/>
      <c r="F51" s="104"/>
    </row>
    <row r="52" spans="2:9" x14ac:dyDescent="0.3">
      <c r="C52" s="10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0BBA-9870-4F15-8B4C-61183FC917F0}">
  <dimension ref="A3:I28"/>
  <sheetViews>
    <sheetView topLeftCell="A2" workbookViewId="0">
      <selection activeCell="F29" sqref="F29"/>
    </sheetView>
  </sheetViews>
  <sheetFormatPr defaultRowHeight="14.4" x14ac:dyDescent="0.3"/>
  <cols>
    <col min="2" max="2" width="15" customWidth="1"/>
    <col min="3" max="3" width="27.33203125" bestFit="1" customWidth="1"/>
    <col min="4" max="4" width="17.33203125" bestFit="1" customWidth="1"/>
    <col min="5" max="5" width="12.6640625" bestFit="1" customWidth="1"/>
  </cols>
  <sheetData>
    <row r="3" spans="1:9" x14ac:dyDescent="0.3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9" ht="28.8" x14ac:dyDescent="0.3">
      <c r="A4" s="8" t="s">
        <v>67</v>
      </c>
      <c r="B4" s="149" t="s">
        <v>68</v>
      </c>
      <c r="C4" s="156" t="s">
        <v>69</v>
      </c>
      <c r="D4" s="157" t="s">
        <v>70</v>
      </c>
      <c r="E4" s="158" t="s">
        <v>32</v>
      </c>
      <c r="F4" s="159">
        <v>520000</v>
      </c>
      <c r="G4" s="160">
        <v>0</v>
      </c>
      <c r="H4" s="160">
        <f>G4+F4</f>
        <v>520000</v>
      </c>
    </row>
    <row r="5" spans="1:9" ht="8.25" customHeight="1" x14ac:dyDescent="0.3">
      <c r="A5" s="5"/>
      <c r="B5" s="5"/>
      <c r="C5" s="111"/>
      <c r="D5" s="9"/>
      <c r="E5" s="18"/>
      <c r="F5" s="139"/>
      <c r="G5" s="11"/>
      <c r="H5" s="11"/>
    </row>
    <row r="6" spans="1:9" ht="28.8" x14ac:dyDescent="0.3">
      <c r="A6" s="5"/>
      <c r="B6" s="5"/>
      <c r="C6" s="155" t="s">
        <v>71</v>
      </c>
      <c r="D6" s="56" t="s">
        <v>72</v>
      </c>
      <c r="E6" s="83" t="s">
        <v>32</v>
      </c>
      <c r="F6" s="140">
        <v>18732</v>
      </c>
      <c r="G6" s="35">
        <v>0</v>
      </c>
      <c r="H6" s="35">
        <f>G6+F6</f>
        <v>18732</v>
      </c>
    </row>
    <row r="7" spans="1:9" ht="10.5" customHeight="1" x14ac:dyDescent="0.3">
      <c r="A7" s="5"/>
      <c r="B7" s="5"/>
      <c r="C7" s="111"/>
      <c r="D7" s="112"/>
      <c r="E7" s="18"/>
      <c r="F7" s="139"/>
      <c r="G7" s="11"/>
      <c r="H7" s="11"/>
    </row>
    <row r="8" spans="1:9" x14ac:dyDescent="0.3">
      <c r="B8" s="5"/>
      <c r="C8" s="152" t="s">
        <v>73</v>
      </c>
      <c r="D8" s="153" t="s">
        <v>73</v>
      </c>
      <c r="E8" s="154" t="s">
        <v>32</v>
      </c>
      <c r="F8" s="137">
        <v>38500</v>
      </c>
      <c r="G8" s="97">
        <v>0</v>
      </c>
      <c r="H8" s="97">
        <f>G8+F8</f>
        <v>38500</v>
      </c>
      <c r="I8" s="7"/>
    </row>
    <row r="9" spans="1:9" ht="8.25" customHeight="1" x14ac:dyDescent="0.3">
      <c r="B9" s="5"/>
      <c r="C9" s="151"/>
      <c r="D9" s="9"/>
      <c r="E9" s="18"/>
      <c r="F9" s="139"/>
      <c r="G9" s="11"/>
      <c r="H9" s="11"/>
    </row>
    <row r="10" spans="1:9" ht="43.2" x14ac:dyDescent="0.3">
      <c r="C10" s="87" t="s">
        <v>74</v>
      </c>
      <c r="D10" s="148" t="s">
        <v>75</v>
      </c>
      <c r="E10" s="67" t="s">
        <v>32</v>
      </c>
      <c r="F10" s="138">
        <v>194189</v>
      </c>
      <c r="G10" s="69">
        <v>0</v>
      </c>
      <c r="H10" s="150">
        <f>G10+F10</f>
        <v>194189</v>
      </c>
      <c r="I10" s="7"/>
    </row>
    <row r="11" spans="1:9" ht="28.8" x14ac:dyDescent="0.3">
      <c r="D11" s="148" t="s">
        <v>76</v>
      </c>
      <c r="E11" s="67" t="s">
        <v>32</v>
      </c>
      <c r="F11" s="138">
        <v>38500</v>
      </c>
      <c r="G11" s="69">
        <v>0</v>
      </c>
      <c r="H11" s="150">
        <f>G11+F11</f>
        <v>38500</v>
      </c>
      <c r="I11" s="7"/>
    </row>
    <row r="12" spans="1:9" ht="28.8" x14ac:dyDescent="0.3">
      <c r="D12" s="148" t="s">
        <v>77</v>
      </c>
      <c r="E12" s="67" t="s">
        <v>32</v>
      </c>
      <c r="F12" s="138">
        <v>171418</v>
      </c>
      <c r="G12" s="69">
        <v>0</v>
      </c>
      <c r="H12" s="150">
        <f>G12+F12</f>
        <v>171418</v>
      </c>
      <c r="I12" s="7"/>
    </row>
    <row r="13" spans="1:9" x14ac:dyDescent="0.3">
      <c r="D13" s="88" t="s">
        <v>78</v>
      </c>
      <c r="E13" s="67" t="s">
        <v>32</v>
      </c>
      <c r="F13" s="138">
        <v>470855</v>
      </c>
      <c r="G13" s="69">
        <v>0</v>
      </c>
      <c r="H13" s="150">
        <v>470855</v>
      </c>
      <c r="I13" s="7"/>
    </row>
    <row r="14" spans="1:9" x14ac:dyDescent="0.3">
      <c r="D14" s="88" t="s">
        <v>79</v>
      </c>
      <c r="E14" s="67" t="s">
        <v>32</v>
      </c>
      <c r="F14" s="138">
        <v>103950</v>
      </c>
      <c r="G14" s="69">
        <v>0</v>
      </c>
      <c r="H14" s="150">
        <f>G14+F14</f>
        <v>103950</v>
      </c>
      <c r="I14" s="7"/>
    </row>
    <row r="15" spans="1:9" x14ac:dyDescent="0.3">
      <c r="D15" s="13"/>
      <c r="E15" s="13"/>
      <c r="F15" s="110"/>
      <c r="G15" s="13"/>
      <c r="H15" s="9"/>
    </row>
    <row r="16" spans="1:9" ht="28.8" x14ac:dyDescent="0.3">
      <c r="C16" s="162" t="s">
        <v>80</v>
      </c>
      <c r="D16" s="161" t="s">
        <v>81</v>
      </c>
      <c r="E16" s="161" t="s">
        <v>32</v>
      </c>
      <c r="F16" s="136">
        <v>2400</v>
      </c>
      <c r="G16" s="118">
        <v>0</v>
      </c>
      <c r="H16" s="121">
        <f t="shared" ref="H16" si="0">G16+F16</f>
        <v>2400</v>
      </c>
    </row>
    <row r="17" spans="3:9" ht="9.75" customHeight="1" x14ac:dyDescent="0.3">
      <c r="D17" s="13"/>
      <c r="E17" s="13"/>
      <c r="F17" s="110"/>
      <c r="G17" s="13"/>
      <c r="H17" s="13"/>
    </row>
    <row r="18" spans="3:9" x14ac:dyDescent="0.3">
      <c r="C18" s="13" t="s">
        <v>82</v>
      </c>
      <c r="D18" s="13" t="s">
        <v>81</v>
      </c>
      <c r="E18" s="13" t="s">
        <v>32</v>
      </c>
      <c r="F18" s="139">
        <v>23988</v>
      </c>
      <c r="G18" s="11">
        <v>0</v>
      </c>
      <c r="H18" s="11">
        <v>23988</v>
      </c>
      <c r="I18" s="7"/>
    </row>
    <row r="19" spans="3:9" ht="9.75" customHeight="1" x14ac:dyDescent="0.3">
      <c r="F19" s="104"/>
    </row>
    <row r="20" spans="3:9" x14ac:dyDescent="0.3">
      <c r="C20" s="57" t="s">
        <v>330</v>
      </c>
      <c r="D20" s="57" t="s">
        <v>331</v>
      </c>
      <c r="E20" s="57" t="s">
        <v>32</v>
      </c>
      <c r="F20" s="140">
        <v>200000</v>
      </c>
      <c r="G20" s="35">
        <v>0</v>
      </c>
      <c r="H20" s="35">
        <v>200000</v>
      </c>
    </row>
    <row r="21" spans="3:9" x14ac:dyDescent="0.3">
      <c r="F21" s="104"/>
    </row>
    <row r="22" spans="3:9" x14ac:dyDescent="0.3">
      <c r="C22" s="13" t="s">
        <v>332</v>
      </c>
      <c r="D22" s="13" t="s">
        <v>331</v>
      </c>
      <c r="E22" s="13" t="s">
        <v>32</v>
      </c>
      <c r="F22" s="139">
        <v>192500</v>
      </c>
      <c r="G22" s="11">
        <v>0</v>
      </c>
      <c r="H22" s="11">
        <v>192500</v>
      </c>
      <c r="I22" s="7"/>
    </row>
    <row r="23" spans="3:9" x14ac:dyDescent="0.3">
      <c r="F23" s="104"/>
    </row>
    <row r="24" spans="3:9" ht="28.8" x14ac:dyDescent="0.3">
      <c r="C24" s="248" t="s">
        <v>333</v>
      </c>
      <c r="D24" s="248" t="s">
        <v>334</v>
      </c>
      <c r="E24" s="217" t="s">
        <v>32</v>
      </c>
      <c r="F24" s="141">
        <v>3480</v>
      </c>
      <c r="G24" s="90">
        <v>0</v>
      </c>
      <c r="H24" s="90">
        <v>3480</v>
      </c>
      <c r="I24" s="7"/>
    </row>
    <row r="25" spans="3:9" x14ac:dyDescent="0.3">
      <c r="F25" s="17"/>
      <c r="G25" s="4"/>
      <c r="H25" s="4"/>
    </row>
    <row r="26" spans="3:9" x14ac:dyDescent="0.3">
      <c r="C26" s="13" t="s">
        <v>335</v>
      </c>
      <c r="D26" s="13" t="s">
        <v>336</v>
      </c>
      <c r="E26" s="201" t="s">
        <v>32</v>
      </c>
      <c r="F26" s="139">
        <v>10000</v>
      </c>
      <c r="G26" s="11">
        <v>0</v>
      </c>
      <c r="H26" s="11">
        <v>10000</v>
      </c>
      <c r="I26" s="7"/>
    </row>
    <row r="28" spans="3:9" x14ac:dyDescent="0.3">
      <c r="F28" s="4">
        <f>SUM(F4:F26)</f>
        <v>1988512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95CF-C572-4146-B40C-B763ABC4A941}">
  <dimension ref="A3:H18"/>
  <sheetViews>
    <sheetView workbookViewId="0">
      <selection activeCell="B22" sqref="B22"/>
    </sheetView>
  </sheetViews>
  <sheetFormatPr defaultRowHeight="14.4" x14ac:dyDescent="0.3"/>
  <cols>
    <col min="2" max="2" width="15" customWidth="1"/>
    <col min="3" max="3" width="27.33203125" bestFit="1" customWidth="1"/>
    <col min="4" max="4" width="20.44140625" bestFit="1" customWidth="1"/>
    <col min="5" max="5" width="12.6640625" bestFit="1" customWidth="1"/>
  </cols>
  <sheetData>
    <row r="3" spans="1:8" x14ac:dyDescent="0.3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8" ht="43.2" x14ac:dyDescent="0.3">
      <c r="A4" s="8" t="s">
        <v>83</v>
      </c>
      <c r="B4" s="8" t="s">
        <v>22</v>
      </c>
      <c r="C4" s="111" t="s">
        <v>337</v>
      </c>
      <c r="D4" s="112" t="s">
        <v>338</v>
      </c>
      <c r="E4" s="18" t="s">
        <v>37</v>
      </c>
      <c r="F4" s="139">
        <v>159758</v>
      </c>
      <c r="G4" s="11">
        <v>0</v>
      </c>
      <c r="H4" s="11">
        <f>G4+F4</f>
        <v>159758</v>
      </c>
    </row>
    <row r="5" spans="1:8" ht="43.2" x14ac:dyDescent="0.3">
      <c r="A5" s="5"/>
      <c r="B5" s="5"/>
      <c r="C5" s="111" t="s">
        <v>337</v>
      </c>
      <c r="D5" s="112" t="s">
        <v>339</v>
      </c>
      <c r="E5" s="10">
        <v>0.27</v>
      </c>
      <c r="F5" s="139">
        <v>179688</v>
      </c>
      <c r="G5" s="11">
        <f>F5*E5</f>
        <v>48515.76</v>
      </c>
      <c r="H5" s="11">
        <f>G5+F5</f>
        <v>228203.76</v>
      </c>
    </row>
    <row r="6" spans="1:8" x14ac:dyDescent="0.3">
      <c r="B6" s="5"/>
      <c r="C6" s="1"/>
      <c r="D6" s="6"/>
      <c r="E6" s="15"/>
      <c r="F6" s="17"/>
      <c r="G6" s="4"/>
      <c r="H6" s="4"/>
    </row>
    <row r="7" spans="1:8" x14ac:dyDescent="0.3">
      <c r="F7" s="4">
        <f>SUM(F4:F6)</f>
        <v>339446</v>
      </c>
    </row>
    <row r="15" spans="1:8" x14ac:dyDescent="0.3">
      <c r="A15" s="7" t="s">
        <v>18</v>
      </c>
      <c r="B15" s="5" t="s">
        <v>16</v>
      </c>
      <c r="C15" s="5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</row>
    <row r="16" spans="1:8" x14ac:dyDescent="0.3">
      <c r="A16" s="8" t="s">
        <v>85</v>
      </c>
      <c r="B16" s="8" t="s">
        <v>2</v>
      </c>
      <c r="C16" s="151" t="s">
        <v>84</v>
      </c>
      <c r="D16" s="9" t="s">
        <v>86</v>
      </c>
      <c r="E16" s="10" t="s">
        <v>32</v>
      </c>
      <c r="F16" s="139">
        <v>3603</v>
      </c>
      <c r="G16" s="11">
        <v>0</v>
      </c>
      <c r="H16" s="11">
        <f>G16+F16</f>
        <v>3603</v>
      </c>
    </row>
    <row r="17" spans="1:8" x14ac:dyDescent="0.3">
      <c r="A17" s="5"/>
      <c r="B17" s="5"/>
      <c r="C17" s="1"/>
      <c r="D17" s="6"/>
      <c r="E17" s="15"/>
      <c r="F17" s="17"/>
      <c r="G17" s="4"/>
      <c r="H17" s="4"/>
    </row>
    <row r="18" spans="1:8" x14ac:dyDescent="0.3">
      <c r="B18" s="5"/>
      <c r="C18" s="1"/>
      <c r="D18" s="6"/>
      <c r="E18" s="15"/>
      <c r="F18" s="17"/>
      <c r="G18" s="4"/>
      <c r="H1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B50C-7199-4AE4-A4B0-DBBDDC6EFDD3}">
  <dimension ref="A3:H19"/>
  <sheetViews>
    <sheetView workbookViewId="0">
      <selection activeCell="P22" sqref="P22"/>
    </sheetView>
  </sheetViews>
  <sheetFormatPr defaultRowHeight="14.4" x14ac:dyDescent="0.3"/>
  <cols>
    <col min="2" max="2" width="15" customWidth="1"/>
    <col min="3" max="3" width="27.33203125" bestFit="1" customWidth="1"/>
    <col min="4" max="4" width="60.5546875" bestFit="1" customWidth="1"/>
    <col min="5" max="5" width="12.6640625" bestFit="1" customWidth="1"/>
    <col min="6" max="6" width="9.88671875" bestFit="1" customWidth="1"/>
    <col min="8" max="8" width="9.88671875" bestFit="1" customWidth="1"/>
  </cols>
  <sheetData>
    <row r="3" spans="1:8" x14ac:dyDescent="0.3">
      <c r="A3" s="7" t="s">
        <v>18</v>
      </c>
      <c r="B3" s="5" t="s">
        <v>16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8" x14ac:dyDescent="0.3">
      <c r="A4" s="8" t="s">
        <v>87</v>
      </c>
      <c r="B4" s="149" t="s">
        <v>2</v>
      </c>
      <c r="C4" s="13" t="s">
        <v>223</v>
      </c>
      <c r="D4" s="200" t="s">
        <v>230</v>
      </c>
      <c r="E4" s="10">
        <v>0.27</v>
      </c>
      <c r="F4" s="139">
        <v>43299</v>
      </c>
      <c r="G4" s="11">
        <f>F4*E4</f>
        <v>11690.730000000001</v>
      </c>
      <c r="H4" s="11">
        <f>G4+F4</f>
        <v>54989.73</v>
      </c>
    </row>
    <row r="5" spans="1:8" x14ac:dyDescent="0.3">
      <c r="A5" s="5"/>
      <c r="B5" s="5"/>
      <c r="C5" s="13" t="s">
        <v>340</v>
      </c>
      <c r="D5" s="13" t="s">
        <v>341</v>
      </c>
      <c r="E5" s="10">
        <v>0.27</v>
      </c>
      <c r="F5" s="139">
        <v>150348</v>
      </c>
      <c r="G5" s="11">
        <f>F5*E5</f>
        <v>40593.96</v>
      </c>
      <c r="H5" s="11">
        <f>G5+F5</f>
        <v>190941.96</v>
      </c>
    </row>
    <row r="12" spans="1:8" ht="15" thickBot="1" x14ac:dyDescent="0.35">
      <c r="A12" s="7" t="s">
        <v>18</v>
      </c>
      <c r="B12" s="5" t="s">
        <v>16</v>
      </c>
      <c r="C12" s="5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6" t="s">
        <v>15</v>
      </c>
    </row>
    <row r="13" spans="1:8" x14ac:dyDescent="0.3">
      <c r="A13" s="36" t="s">
        <v>88</v>
      </c>
      <c r="B13" s="249" t="s">
        <v>22</v>
      </c>
      <c r="C13" s="13" t="s">
        <v>342</v>
      </c>
      <c r="D13" s="13" t="s">
        <v>348</v>
      </c>
      <c r="E13" s="13" t="s">
        <v>182</v>
      </c>
      <c r="F13" s="139">
        <v>321906</v>
      </c>
      <c r="G13" s="11">
        <v>0</v>
      </c>
      <c r="H13" s="11">
        <f>G13+F13</f>
        <v>321906</v>
      </c>
    </row>
    <row r="14" spans="1:8" x14ac:dyDescent="0.3">
      <c r="A14" s="43"/>
      <c r="B14" s="149"/>
      <c r="C14" s="13" t="s">
        <v>343</v>
      </c>
      <c r="D14" s="13" t="s">
        <v>349</v>
      </c>
      <c r="E14" s="13" t="s">
        <v>182</v>
      </c>
      <c r="F14" s="139">
        <v>3656822</v>
      </c>
      <c r="G14" s="11">
        <f>F14*E14</f>
        <v>987341.94000000006</v>
      </c>
      <c r="H14" s="11">
        <f>G14+F14</f>
        <v>4644163.9400000004</v>
      </c>
    </row>
    <row r="15" spans="1:8" x14ac:dyDescent="0.3">
      <c r="C15" s="13" t="s">
        <v>344</v>
      </c>
      <c r="D15" s="13" t="s">
        <v>350</v>
      </c>
      <c r="E15" s="13" t="s">
        <v>182</v>
      </c>
      <c r="F15" s="139">
        <v>11324243</v>
      </c>
      <c r="G15" s="11">
        <f t="shared" ref="G15:G19" si="0">F15*E15</f>
        <v>3057545.6100000003</v>
      </c>
      <c r="H15" s="11">
        <f t="shared" ref="H15:H19" si="1">G15+F15</f>
        <v>14381788.609999999</v>
      </c>
    </row>
    <row r="16" spans="1:8" x14ac:dyDescent="0.3">
      <c r="C16" s="13" t="s">
        <v>345</v>
      </c>
      <c r="D16" s="13" t="s">
        <v>351</v>
      </c>
      <c r="E16" s="13" t="s">
        <v>182</v>
      </c>
      <c r="F16" s="139">
        <v>1726047</v>
      </c>
      <c r="G16" s="11">
        <f t="shared" si="0"/>
        <v>466032.69</v>
      </c>
      <c r="H16" s="11">
        <f t="shared" si="1"/>
        <v>2192079.69</v>
      </c>
    </row>
    <row r="17" spans="3:8" ht="28.8" x14ac:dyDescent="0.3">
      <c r="C17" s="200" t="s">
        <v>346</v>
      </c>
      <c r="D17" s="13" t="s">
        <v>352</v>
      </c>
      <c r="E17" s="13" t="s">
        <v>182</v>
      </c>
      <c r="F17" s="139">
        <v>3293327</v>
      </c>
      <c r="G17" s="11">
        <f t="shared" si="0"/>
        <v>889198.29</v>
      </c>
      <c r="H17" s="11">
        <f t="shared" si="1"/>
        <v>4182525.29</v>
      </c>
    </row>
    <row r="18" spans="3:8" x14ac:dyDescent="0.3">
      <c r="C18" s="13" t="s">
        <v>162</v>
      </c>
      <c r="D18" s="13" t="s">
        <v>353</v>
      </c>
      <c r="E18" s="13" t="s">
        <v>182</v>
      </c>
      <c r="F18" s="139">
        <v>145000</v>
      </c>
      <c r="G18" s="11">
        <f t="shared" si="0"/>
        <v>39150</v>
      </c>
      <c r="H18" s="11">
        <f t="shared" si="1"/>
        <v>184150</v>
      </c>
    </row>
    <row r="19" spans="3:8" x14ac:dyDescent="0.3">
      <c r="C19" s="13" t="s">
        <v>347</v>
      </c>
      <c r="D19" s="200" t="s">
        <v>354</v>
      </c>
      <c r="E19" s="13" t="s">
        <v>182</v>
      </c>
      <c r="F19" s="139">
        <v>561418</v>
      </c>
      <c r="G19" s="11">
        <f t="shared" si="0"/>
        <v>151582.86000000002</v>
      </c>
      <c r="H19" s="11">
        <f t="shared" si="1"/>
        <v>713000.86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808E-8C2F-499D-B5E6-5705DD422C91}">
  <dimension ref="A3:E31"/>
  <sheetViews>
    <sheetView workbookViewId="0">
      <selection activeCell="J34" sqref="J34"/>
    </sheetView>
  </sheetViews>
  <sheetFormatPr defaultRowHeight="14.4" x14ac:dyDescent="0.3"/>
  <cols>
    <col min="2" max="2" width="15" customWidth="1"/>
    <col min="3" max="3" width="12.6640625" bestFit="1" customWidth="1"/>
  </cols>
  <sheetData>
    <row r="3" spans="1:5" x14ac:dyDescent="0.3">
      <c r="A3" s="7" t="s">
        <v>18</v>
      </c>
      <c r="B3" s="5" t="s">
        <v>16</v>
      </c>
      <c r="C3" s="6" t="s">
        <v>12</v>
      </c>
      <c r="D3" s="6"/>
    </row>
    <row r="4" spans="1:5" x14ac:dyDescent="0.3">
      <c r="A4" s="5" t="s">
        <v>89</v>
      </c>
      <c r="B4" s="170" t="s">
        <v>2</v>
      </c>
      <c r="C4" s="168">
        <v>0.27</v>
      </c>
      <c r="D4" s="169">
        <v>213388</v>
      </c>
      <c r="E4" s="7" t="s">
        <v>145</v>
      </c>
    </row>
    <row r="5" spans="1:5" x14ac:dyDescent="0.3">
      <c r="A5" s="5"/>
      <c r="B5" s="8"/>
      <c r="C5" s="168">
        <v>0.05</v>
      </c>
      <c r="D5" s="169">
        <v>10894</v>
      </c>
      <c r="E5" s="7" t="s">
        <v>145</v>
      </c>
    </row>
    <row r="6" spans="1:5" ht="6.75" customHeight="1" x14ac:dyDescent="0.3">
      <c r="A6" s="5"/>
      <c r="B6" s="8"/>
      <c r="C6" s="10"/>
      <c r="D6" s="139"/>
    </row>
    <row r="7" spans="1:5" x14ac:dyDescent="0.3">
      <c r="B7" s="19" t="s">
        <v>3</v>
      </c>
      <c r="C7" s="22">
        <v>0.27</v>
      </c>
      <c r="D7" s="144">
        <v>37361</v>
      </c>
      <c r="E7" s="7" t="s">
        <v>145</v>
      </c>
    </row>
    <row r="8" spans="1:5" ht="8.25" customHeight="1" x14ac:dyDescent="0.3">
      <c r="B8" s="8"/>
      <c r="C8" s="10"/>
      <c r="D8" s="139"/>
    </row>
    <row r="9" spans="1:5" x14ac:dyDescent="0.3">
      <c r="B9" s="165" t="s">
        <v>31</v>
      </c>
      <c r="C9" s="116">
        <v>0.27</v>
      </c>
      <c r="D9" s="136">
        <v>506423</v>
      </c>
      <c r="E9" s="7" t="s">
        <v>145</v>
      </c>
    </row>
    <row r="10" spans="1:5" ht="7.5" customHeight="1" x14ac:dyDescent="0.3">
      <c r="B10" s="8"/>
      <c r="C10" s="10"/>
      <c r="D10" s="139"/>
    </row>
    <row r="11" spans="1:5" x14ac:dyDescent="0.3">
      <c r="B11" s="124" t="s">
        <v>6</v>
      </c>
      <c r="C11" s="99">
        <v>0.27</v>
      </c>
      <c r="D11" s="137">
        <v>207652</v>
      </c>
      <c r="E11" s="7" t="s">
        <v>145</v>
      </c>
    </row>
    <row r="12" spans="1:5" ht="9.75" customHeight="1" x14ac:dyDescent="0.3">
      <c r="B12" s="8"/>
      <c r="C12" s="10"/>
      <c r="D12" s="139"/>
    </row>
    <row r="13" spans="1:5" x14ac:dyDescent="0.3">
      <c r="B13" s="31" t="s">
        <v>22</v>
      </c>
      <c r="C13" s="34">
        <v>0.27</v>
      </c>
      <c r="D13" s="140">
        <v>701104</v>
      </c>
      <c r="E13" s="7" t="s">
        <v>145</v>
      </c>
    </row>
    <row r="14" spans="1:5" ht="8.25" customHeight="1" x14ac:dyDescent="0.3">
      <c r="B14" s="8"/>
      <c r="C14" s="10"/>
      <c r="D14" s="139"/>
    </row>
    <row r="15" spans="1:5" x14ac:dyDescent="0.3">
      <c r="B15" s="166" t="s">
        <v>23</v>
      </c>
      <c r="C15" s="164">
        <v>0.27</v>
      </c>
      <c r="D15" s="171">
        <v>17010</v>
      </c>
      <c r="E15" s="7" t="s">
        <v>145</v>
      </c>
    </row>
    <row r="16" spans="1:5" x14ac:dyDescent="0.3">
      <c r="B16" s="8"/>
      <c r="C16" s="10"/>
      <c r="D16" s="139"/>
    </row>
    <row r="17" spans="2:5" x14ac:dyDescent="0.3">
      <c r="B17" s="251" t="s">
        <v>239</v>
      </c>
      <c r="C17" s="252">
        <v>0.27</v>
      </c>
      <c r="D17" s="253">
        <v>24863</v>
      </c>
      <c r="E17" s="7" t="s">
        <v>145</v>
      </c>
    </row>
    <row r="18" spans="2:5" ht="9" customHeight="1" x14ac:dyDescent="0.3">
      <c r="B18" s="12"/>
      <c r="C18" s="167"/>
      <c r="D18" s="139"/>
    </row>
    <row r="19" spans="2:5" x14ac:dyDescent="0.3">
      <c r="B19" s="24" t="s">
        <v>24</v>
      </c>
      <c r="C19" s="163">
        <v>0.27</v>
      </c>
      <c r="D19" s="142">
        <v>334650</v>
      </c>
      <c r="E19" s="7" t="s">
        <v>145</v>
      </c>
    </row>
    <row r="20" spans="2:5" x14ac:dyDescent="0.3">
      <c r="B20" s="12"/>
      <c r="C20" s="167"/>
      <c r="D20" s="139"/>
    </row>
    <row r="21" spans="2:5" x14ac:dyDescent="0.3">
      <c r="B21" s="8" t="s">
        <v>355</v>
      </c>
      <c r="C21" s="167"/>
      <c r="D21" s="139">
        <v>37629</v>
      </c>
      <c r="E21" s="7" t="s">
        <v>145</v>
      </c>
    </row>
    <row r="22" spans="2:5" ht="9.75" customHeight="1" x14ac:dyDescent="0.3">
      <c r="B22" s="12"/>
      <c r="C22" s="167"/>
      <c r="D22" s="139"/>
    </row>
    <row r="23" spans="2:5" x14ac:dyDescent="0.3">
      <c r="B23" s="94" t="s">
        <v>144</v>
      </c>
      <c r="C23" s="250">
        <v>0.27</v>
      </c>
      <c r="D23" s="141">
        <v>154669</v>
      </c>
      <c r="E23" s="7" t="s">
        <v>145</v>
      </c>
    </row>
    <row r="24" spans="2:5" ht="9" customHeight="1" x14ac:dyDescent="0.3">
      <c r="B24" s="8"/>
      <c r="C24" s="167"/>
      <c r="D24" s="139"/>
      <c r="E24" s="7"/>
    </row>
    <row r="25" spans="2:5" x14ac:dyDescent="0.3">
      <c r="B25" s="8" t="s">
        <v>148</v>
      </c>
      <c r="C25" s="167">
        <v>0.27</v>
      </c>
      <c r="D25" s="11">
        <v>103950</v>
      </c>
      <c r="E25" s="7" t="s">
        <v>145</v>
      </c>
    </row>
    <row r="26" spans="2:5" x14ac:dyDescent="0.3">
      <c r="B26" s="1"/>
    </row>
    <row r="27" spans="2:5" x14ac:dyDescent="0.3">
      <c r="B27" s="24" t="s">
        <v>171</v>
      </c>
      <c r="C27" s="163">
        <v>0.27</v>
      </c>
      <c r="D27" s="71">
        <v>184732</v>
      </c>
    </row>
    <row r="28" spans="2:5" x14ac:dyDescent="0.3">
      <c r="B28" s="1"/>
    </row>
    <row r="29" spans="2:5" x14ac:dyDescent="0.3">
      <c r="B29" s="1"/>
    </row>
    <row r="30" spans="2:5" x14ac:dyDescent="0.3">
      <c r="B30" s="1"/>
    </row>
    <row r="31" spans="2:5" x14ac:dyDescent="0.3">
      <c r="B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közüzem</vt:lpstr>
      <vt:lpstr>karbantartás</vt:lpstr>
      <vt:lpstr>egyéb szolgáltatás</vt:lpstr>
      <vt:lpstr>kommunikációs szolg., internet</vt:lpstr>
      <vt:lpstr>üzemeltetési anyag</vt:lpstr>
      <vt:lpstr>átadott pénz</vt:lpstr>
      <vt:lpstr>dologi, földhaszn.díj</vt:lpstr>
      <vt:lpstr>tárgyi eszk. , felújítás</vt:lpstr>
      <vt:lpstr>ÁFA</vt:lpstr>
      <vt:lpstr>támogatás 2025 Ebr</vt:lpstr>
      <vt:lpstr>Költségvetés tervezet 2025</vt:lpstr>
      <vt:lpstr>Munka1</vt:lpstr>
      <vt:lpstr>Maradvány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Veilandics Eszter</cp:lastModifiedBy>
  <dcterms:created xsi:type="dcterms:W3CDTF">2025-01-06T12:57:07Z</dcterms:created>
  <dcterms:modified xsi:type="dcterms:W3CDTF">2025-01-20T10:44:51Z</dcterms:modified>
  <cp:category/>
</cp:coreProperties>
</file>